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910" windowHeight="7110" activeTab="3"/>
  </bookViews>
  <sheets>
    <sheet name="panduan" sheetId="1" r:id="rId1"/>
    <sheet name="ekivalen 35" sheetId="2" r:id="rId2"/>
    <sheet name="rekap 35" sheetId="3" r:id="rId3"/>
    <sheet name="ekivalen 7up" sheetId="4" r:id="rId4"/>
    <sheet name="rekap 7up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<sst xmlns="http://schemas.openxmlformats.org/spreadsheetml/2006/main" count="1309" uniqueCount="334">
  <si>
    <t>KODE</t>
  </si>
  <si>
    <t>MATA KULIAH</t>
  </si>
  <si>
    <t>SKS</t>
  </si>
  <si>
    <t>NILAI</t>
  </si>
  <si>
    <t>STATUS</t>
  </si>
  <si>
    <t>Kep</t>
  </si>
  <si>
    <t>SMT</t>
  </si>
  <si>
    <t>UM1101</t>
  </si>
  <si>
    <t>Pendidikan Agama</t>
  </si>
  <si>
    <t>UM1102</t>
  </si>
  <si>
    <t>Pendidkan Pancasila</t>
  </si>
  <si>
    <t>UM1106</t>
  </si>
  <si>
    <t>Pengantar Ilmu dan Teknologi Maritim</t>
  </si>
  <si>
    <t>SI1211</t>
  </si>
  <si>
    <t>Pengantar Ilmu Politik</t>
  </si>
  <si>
    <t>SI1213</t>
  </si>
  <si>
    <t>Sistem Ekonomi Indonesia</t>
  </si>
  <si>
    <t>SI1214</t>
  </si>
  <si>
    <t>Penulisan Ilmiah dan Anti Plagiasi</t>
  </si>
  <si>
    <t>Semester I</t>
  </si>
  <si>
    <t>I</t>
  </si>
  <si>
    <t>Semester II</t>
  </si>
  <si>
    <t>UM1103</t>
  </si>
  <si>
    <t>Pendidikan Kewarganegaraan</t>
  </si>
  <si>
    <t>UM1104</t>
  </si>
  <si>
    <t>Bahasa Indonesia</t>
  </si>
  <si>
    <t>UM1105</t>
  </si>
  <si>
    <t>Bahasa Inggris</t>
  </si>
  <si>
    <t>UM1107</t>
  </si>
  <si>
    <t>Tamadun dan Tunjuk Ajar Melayu</t>
  </si>
  <si>
    <t>SI1212</t>
  </si>
  <si>
    <t>Pengantar Soiologi</t>
  </si>
  <si>
    <t>SI1121</t>
  </si>
  <si>
    <t>Dasar-dasar Ilmu Pemerintahan</t>
  </si>
  <si>
    <t>II</t>
  </si>
  <si>
    <t>Semester III</t>
  </si>
  <si>
    <t>SI1131</t>
  </si>
  <si>
    <t>Pemerintahan Nasional</t>
  </si>
  <si>
    <t>SI1132</t>
  </si>
  <si>
    <t>Studi Konstitusi</t>
  </si>
  <si>
    <t>SI1133</t>
  </si>
  <si>
    <t>Birokrasi Pemerintahan</t>
  </si>
  <si>
    <t>SI1134</t>
  </si>
  <si>
    <t>Etika Pemerintahan</t>
  </si>
  <si>
    <t>SI1135</t>
  </si>
  <si>
    <t>Sistem Politik Indonesia</t>
  </si>
  <si>
    <t>SI1136</t>
  </si>
  <si>
    <t>Pemikiran Politik Islam</t>
  </si>
  <si>
    <t>SI1137</t>
  </si>
  <si>
    <t>Metode Penelitian Sosial 1 (Kuantitatif)</t>
  </si>
  <si>
    <t>III</t>
  </si>
  <si>
    <t>Semester IV</t>
  </si>
  <si>
    <t>SI1141</t>
  </si>
  <si>
    <t>Tata Kelola Pemerintahan</t>
  </si>
  <si>
    <t>SI1142</t>
  </si>
  <si>
    <t>Teknologi Informasi Pemerintahan</t>
  </si>
  <si>
    <t>SI1143</t>
  </si>
  <si>
    <t>Ekologi Pemerintahan</t>
  </si>
  <si>
    <t>SI1144</t>
  </si>
  <si>
    <t>Kepemimpinan Pemerintahan</t>
  </si>
  <si>
    <t>SI1145</t>
  </si>
  <si>
    <t>Pemerintahan Daerah</t>
  </si>
  <si>
    <t>SI1146</t>
  </si>
  <si>
    <t>Sistem Kepartaian dan Pemilu Indonesia</t>
  </si>
  <si>
    <t>SI1147</t>
  </si>
  <si>
    <t>Metode Penelitian Sosial 2 (Kualitatif)</t>
  </si>
  <si>
    <t>Semester V</t>
  </si>
  <si>
    <t>IV</t>
  </si>
  <si>
    <t>SI1151</t>
  </si>
  <si>
    <t>Komunikasi Pemerintahan</t>
  </si>
  <si>
    <t>SI1152</t>
  </si>
  <si>
    <t>Hukum Tata Pemerintahan</t>
  </si>
  <si>
    <t>SI1153</t>
  </si>
  <si>
    <t>Kebijakan Sektor Publik</t>
  </si>
  <si>
    <t>SI1154</t>
  </si>
  <si>
    <t>Pelayanan Sektor Publik</t>
  </si>
  <si>
    <t>SI1155</t>
  </si>
  <si>
    <t>Metodologi Ilmu Pemerintahan</t>
  </si>
  <si>
    <t>SI1251</t>
  </si>
  <si>
    <t>Perbandingan Pemerintahan</t>
  </si>
  <si>
    <t>SI1252</t>
  </si>
  <si>
    <t>Pemasaran Politik</t>
  </si>
  <si>
    <t>SI1253</t>
  </si>
  <si>
    <t>Manajemen dan Resolusi Konflik</t>
  </si>
  <si>
    <t>SI1254</t>
  </si>
  <si>
    <t>Analisa Kekuatan Politik Indonesia</t>
  </si>
  <si>
    <t>V</t>
  </si>
  <si>
    <t>MK Pilihan (wajib mengambil 6 dari 12 SKS yang disajikan)</t>
  </si>
  <si>
    <t>Semester VI</t>
  </si>
  <si>
    <t>SI1161</t>
  </si>
  <si>
    <t xml:space="preserve">Geografi Politik </t>
  </si>
  <si>
    <t>SI1162</t>
  </si>
  <si>
    <t>Ekonomi Politik</t>
  </si>
  <si>
    <t>SI1163</t>
  </si>
  <si>
    <t>Antropologi Bahari</t>
  </si>
  <si>
    <t>SI1164</t>
  </si>
  <si>
    <t>Politik Kelautan</t>
  </si>
  <si>
    <t>MK Minat Ketahanan Daerah Perbatasan</t>
  </si>
  <si>
    <t>VI</t>
  </si>
  <si>
    <t>MK Minat Politik Lokal dan Otonomi Daerah</t>
  </si>
  <si>
    <t>SI1165</t>
  </si>
  <si>
    <t>Desentralisasi dan Reformasi Teritorial</t>
  </si>
  <si>
    <t>SI1166</t>
  </si>
  <si>
    <t>Pemerintahan Desa</t>
  </si>
  <si>
    <t>SI1167</t>
  </si>
  <si>
    <t>Politik Identitas dan Multikulturalisme</t>
  </si>
  <si>
    <t>SI1168</t>
  </si>
  <si>
    <t>Tata Kelola SDM Pemerintahan</t>
  </si>
  <si>
    <t>SI1261</t>
  </si>
  <si>
    <t>Politik Luar Negeri Indonesia</t>
  </si>
  <si>
    <t>SI1262</t>
  </si>
  <si>
    <t>SI1263</t>
  </si>
  <si>
    <t>Negara dan Masyarakat Sipil</t>
  </si>
  <si>
    <t>SI1264</t>
  </si>
  <si>
    <t>Gender dan Politik</t>
  </si>
  <si>
    <t>SI1265</t>
  </si>
  <si>
    <t>Politik Hukum Agraria</t>
  </si>
  <si>
    <t>Keb. Perburuhan &amp; Hub. Industri</t>
  </si>
  <si>
    <t>MK Pilihan (Wajib mengambil 8 dari 13 SKS yg disajikan</t>
  </si>
  <si>
    <t>Semester VII</t>
  </si>
  <si>
    <t>SI1171</t>
  </si>
  <si>
    <t>SI1172</t>
  </si>
  <si>
    <t>Manajemen Daerah Perbatasan</t>
  </si>
  <si>
    <t>SI1173</t>
  </si>
  <si>
    <t>Seminar Ilmu Pemerintahan</t>
  </si>
  <si>
    <t>Globalisasi &amp; Kawasan Perdag Bebas</t>
  </si>
  <si>
    <t>VII</t>
  </si>
  <si>
    <t>SI1174</t>
  </si>
  <si>
    <t>Tata Kelola Keuangan Pemerintahan</t>
  </si>
  <si>
    <t>SI1175</t>
  </si>
  <si>
    <t>Politik dan Manajemen Kota</t>
  </si>
  <si>
    <t>SI1176</t>
  </si>
  <si>
    <t>SI1271</t>
  </si>
  <si>
    <t>Gerakan Politik</t>
  </si>
  <si>
    <t>SI1272</t>
  </si>
  <si>
    <t>Manajemen Resiko</t>
  </si>
  <si>
    <t>-</t>
  </si>
  <si>
    <t xml:space="preserve">MK Lintas Prodi </t>
  </si>
  <si>
    <t>MK Pilihan (Wajib mengambil 8 dari 10 SKS yang disajikan)</t>
  </si>
  <si>
    <t>Semester VIII</t>
  </si>
  <si>
    <t>SI1181</t>
  </si>
  <si>
    <t>Skripsi</t>
  </si>
  <si>
    <t>SI1182</t>
  </si>
  <si>
    <t>KKN (&gt; 110 SKS)</t>
  </si>
  <si>
    <t>VIII</t>
  </si>
  <si>
    <t>MPK 1101</t>
  </si>
  <si>
    <t>APS 2103</t>
  </si>
  <si>
    <t>Kewirausahaan</t>
  </si>
  <si>
    <t>APS 2101</t>
  </si>
  <si>
    <t>APS 2102</t>
  </si>
  <si>
    <t>Sistem Ekonommi Indonsia</t>
  </si>
  <si>
    <t>PSO 2102</t>
  </si>
  <si>
    <t>Pengantar Sosiologi</t>
  </si>
  <si>
    <t>MPK 1102</t>
  </si>
  <si>
    <t>MPK 1104</t>
  </si>
  <si>
    <t>MPK 1103</t>
  </si>
  <si>
    <t>PEM 5202</t>
  </si>
  <si>
    <t>Sejarah dan Budaya Melayu</t>
  </si>
  <si>
    <t>PEM 2201</t>
  </si>
  <si>
    <t>Pengantar Ilmu Pemerintahan</t>
  </si>
  <si>
    <t>PEM 2407</t>
  </si>
  <si>
    <t>Sistem Pemerintahan Indonesia</t>
  </si>
  <si>
    <t>APS 2205</t>
  </si>
  <si>
    <t>Pengantar Ilmu Hukum</t>
  </si>
  <si>
    <t>PEM 2503</t>
  </si>
  <si>
    <t>Birokrasi Indonesia</t>
  </si>
  <si>
    <t>PEA 4401</t>
  </si>
  <si>
    <t>Kepemimpinan &amp; Etika Pem-an</t>
  </si>
  <si>
    <t>PEM 2306</t>
  </si>
  <si>
    <t>PEM 6501</t>
  </si>
  <si>
    <t>APS 2207</t>
  </si>
  <si>
    <t>APS 2206</t>
  </si>
  <si>
    <t>Pengantar Statistik Sosial</t>
  </si>
  <si>
    <t>PEM 3305</t>
  </si>
  <si>
    <t>Organisasi &amp; Manaj. Pem-an</t>
  </si>
  <si>
    <t>PEA 3602</t>
  </si>
  <si>
    <t>E-Government</t>
  </si>
  <si>
    <t>PEM 5505</t>
  </si>
  <si>
    <t>Sistem Pemerintahan Daerah</t>
  </si>
  <si>
    <t>PEA 3601</t>
  </si>
  <si>
    <t>Sist. Kepartaian &amp; Pemilu di Indonesia</t>
  </si>
  <si>
    <t>Metodologi Penelitian Sosial</t>
  </si>
  <si>
    <t>PEM 5203</t>
  </si>
  <si>
    <t>Komunikasi Politik</t>
  </si>
  <si>
    <t>PEM 2409</t>
  </si>
  <si>
    <t>Asas Hukum Tata Negara</t>
  </si>
  <si>
    <t>PEA 4503</t>
  </si>
  <si>
    <t>Kebijakan Publik</t>
  </si>
  <si>
    <t>PEM 2508</t>
  </si>
  <si>
    <t>PEM 3706</t>
  </si>
  <si>
    <t>Perbandingan Sistem Politik</t>
  </si>
  <si>
    <t>PEM 2402</t>
  </si>
  <si>
    <t>PEM 3401</t>
  </si>
  <si>
    <t>Manajemen Konflik</t>
  </si>
  <si>
    <t>PEM 3303</t>
  </si>
  <si>
    <t>PEM 3801</t>
  </si>
  <si>
    <t>Geo-Politk dan Geo-Strategis</t>
  </si>
  <si>
    <t>PEM 3805</t>
  </si>
  <si>
    <t>Politik dan Manajemen Desa</t>
  </si>
  <si>
    <t>PEM 6505</t>
  </si>
  <si>
    <t>Politik Luar Negerii</t>
  </si>
  <si>
    <t>PEM 3802</t>
  </si>
  <si>
    <t>PEM 6502</t>
  </si>
  <si>
    <t>PEM 3803</t>
  </si>
  <si>
    <t>Sist. Ketahanan Daerah Perbatasan</t>
  </si>
  <si>
    <t>PEM 3704</t>
  </si>
  <si>
    <t>PEM 3806</t>
  </si>
  <si>
    <t>Politik Keuangan Daerah</t>
  </si>
  <si>
    <t>PEM 3804</t>
  </si>
  <si>
    <t>PSO 3201</t>
  </si>
  <si>
    <t>Sosiologi Politik</t>
  </si>
  <si>
    <t>IVI</t>
  </si>
  <si>
    <t>PEM 6507</t>
  </si>
  <si>
    <t>→</t>
  </si>
  <si>
    <t>Teknik Pengambilan Keputusan</t>
  </si>
  <si>
    <t>KKN</t>
  </si>
  <si>
    <t>UNIVERSITAS MARITIM RAJA ALI HAJI</t>
  </si>
  <si>
    <t>FAKULTAS ILMU SOSIAL DAN ILMU POLITIK</t>
  </si>
  <si>
    <t>PROGRAM STUDI ILMU PEMERINTAHAN</t>
  </si>
  <si>
    <t>Jalan Raya Dompak, Telp (0771) 4500089, Fax (0771) 4500090</t>
  </si>
  <si>
    <t>FORMULIR EKIVALENSI KURIKULUM 2010 KE 2015</t>
  </si>
  <si>
    <t>Tidak ada mata kuliah ekivalensi</t>
  </si>
  <si>
    <t>Kurikulum 2010</t>
  </si>
  <si>
    <t>Kurikulum 2015</t>
  </si>
  <si>
    <t>Ambil</t>
  </si>
  <si>
    <t>Jumlah SKS</t>
  </si>
  <si>
    <t>Jumlah SKS yang diakui</t>
  </si>
  <si>
    <t>Jumlah SKS yang harus diambil</t>
  </si>
  <si>
    <t>0</t>
  </si>
  <si>
    <t>Jl. Raya Dompak, Telp (0771) 4500089, Fax (0771) 4500090</t>
  </si>
  <si>
    <t>NIM</t>
  </si>
  <si>
    <t>Nama Dosen PA</t>
  </si>
  <si>
    <t>Semester</t>
  </si>
  <si>
    <t>NIP / NIDN</t>
  </si>
  <si>
    <t>:</t>
  </si>
  <si>
    <t>Nama</t>
  </si>
  <si>
    <t>HASIL REKAPITULASI</t>
  </si>
  <si>
    <t>Jumlah</t>
  </si>
  <si>
    <t>i</t>
  </si>
  <si>
    <t>ii</t>
  </si>
  <si>
    <t>iii</t>
  </si>
  <si>
    <t>iv</t>
  </si>
  <si>
    <t>v</t>
  </si>
  <si>
    <t>vi</t>
  </si>
  <si>
    <t>viii</t>
  </si>
  <si>
    <t>Tanjungpinang,</t>
  </si>
  <si>
    <t>Mahasiwa</t>
  </si>
  <si>
    <t>Tim Ekivalensi</t>
  </si>
  <si>
    <t>Dosen PA</t>
  </si>
  <si>
    <t>Ketua Prodi</t>
  </si>
  <si>
    <t>KEPUTUSAN</t>
  </si>
  <si>
    <t>Indeks Prestasi Kumulatif (IPK)</t>
  </si>
  <si>
    <t>Indeks Prestasi Sementara (IPS)</t>
  </si>
  <si>
    <t>No Ponsel</t>
  </si>
  <si>
    <t>JLH SKS YG DIAKUI PADA KURIKULUM LAMA (2010)</t>
  </si>
  <si>
    <t>JLH SKS YG HARUS DIAMBIL PADA KURIKULUM BARU (2015)</t>
  </si>
  <si>
    <t>SEMESTER</t>
  </si>
  <si>
    <t>vii</t>
  </si>
  <si>
    <r>
      <t xml:space="preserve">Jumlah SKS Total </t>
    </r>
    <r>
      <rPr>
        <b/>
        <sz val="10"/>
        <color indexed="8"/>
        <rFont val="Calibri"/>
        <family val="2"/>
      </rPr>
      <t>≥ 144</t>
    </r>
  </si>
  <si>
    <t>(…………………………………………)</t>
  </si>
  <si>
    <t>(NIP/NIDN…………………………)</t>
  </si>
  <si>
    <t>NIP / NIDN   :</t>
  </si>
  <si>
    <t>Dosen PA      :</t>
  </si>
  <si>
    <t>Politik dan Manajemen Perkotaan</t>
  </si>
  <si>
    <t>Pengantar Antropologi</t>
  </si>
  <si>
    <t>PSO 2201</t>
  </si>
  <si>
    <t>PEM 3302</t>
  </si>
  <si>
    <t>Teori Pol dan Pemokiran Pol Indonesia</t>
  </si>
  <si>
    <t>PEM 2704</t>
  </si>
  <si>
    <t>Kapita Selekta Pemerintahan</t>
  </si>
  <si>
    <t>PSO 5301</t>
  </si>
  <si>
    <t>Ilmu Sosial dan Budaya Dasar</t>
  </si>
  <si>
    <t>APS 2104</t>
  </si>
  <si>
    <t>Asas-asas Manajemen</t>
  </si>
  <si>
    <t>Teori Pembangunan</t>
  </si>
  <si>
    <t>PEM 3304</t>
  </si>
  <si>
    <t>PEA 4501</t>
  </si>
  <si>
    <t>Patologi Sosial</t>
  </si>
  <si>
    <t>PEA 4502</t>
  </si>
  <si>
    <t xml:space="preserve">Politik Hukum Indonesia </t>
  </si>
  <si>
    <t>A</t>
  </si>
  <si>
    <t>B</t>
  </si>
  <si>
    <t>REKAPITULASI EKIVALENSI KURIKULUM 2010 KE KURIKULUM 2015</t>
  </si>
  <si>
    <t>Afrizal, S.IP, M.Si</t>
  </si>
  <si>
    <t>(………………………………………..)</t>
  </si>
  <si>
    <t>Alternatif Ekivalensi</t>
  </si>
  <si>
    <t xml:space="preserve">Nama            </t>
  </si>
  <si>
    <t xml:space="preserve">NIM                    </t>
  </si>
  <si>
    <t xml:space="preserve">Semester    </t>
  </si>
  <si>
    <t xml:space="preserve">No Ponsel </t>
  </si>
  <si>
    <t xml:space="preserve">Dosen PA     </t>
  </si>
  <si>
    <t xml:space="preserve">NIP / NIDN   </t>
  </si>
  <si>
    <t>(1003048302)</t>
  </si>
  <si>
    <t>(……………………………………….)</t>
  </si>
  <si>
    <t>(…………………………….………..)</t>
  </si>
  <si>
    <t>(NIP/NIDN………………………..)</t>
  </si>
  <si>
    <t>PANDUAN PENGISIAN FORM EKIVALENSI</t>
  </si>
  <si>
    <t>Sebelum anda melakukan proses ekivalensi, siapkan terlebih dahulu transkrip nilai sementara atau kartu hasil studi (KHS) dengan cara mendownload dari SIPA UMRAH.</t>
  </si>
  <si>
    <r>
      <t xml:space="preserve">Isilah data hanya pada </t>
    </r>
    <r>
      <rPr>
        <b/>
        <sz val="11"/>
        <color indexed="13"/>
        <rFont val="Calibri"/>
        <family val="2"/>
      </rPr>
      <t>cell berwarna kuning</t>
    </r>
    <r>
      <rPr>
        <sz val="11"/>
        <color theme="1"/>
        <rFont val="Calibri"/>
        <family val="2"/>
      </rPr>
      <t xml:space="preserve"> sesuai dengan data yang diminta</t>
    </r>
  </si>
  <si>
    <t>* Pada kolom keputusan akan muncul "Ambil" atau "Tdk Ambil" sebagai acuan pada kurikulum baru.</t>
  </si>
  <si>
    <t>* Pada kolom status akan muncul L = Lulus dan TL = Tidak Lulus.</t>
  </si>
  <si>
    <t>* Pada kolom nilai isilah dengan huruf (A,B,C,D,atau E) sesuai dengan transkrip atau KHS.</t>
  </si>
  <si>
    <t>* Masukkan data pribadi (Nama, NIM, Semesteer, No Ponsel, Dosen PA, NIP/NIDN Dosen PA).</t>
  </si>
  <si>
    <t>* Jika yang muncul adalah "Ambil" maka anda wajib mengambil MK tersebut pd kurikulum baru</t>
  </si>
  <si>
    <t>* Jika yang muncul adalah "Tdk Ambil" maka anda tdk wajib mengambil MK tersebut pd kurikulum baru.</t>
  </si>
  <si>
    <t xml:space="preserve">Nama         </t>
  </si>
  <si>
    <t xml:space="preserve">NIM                 </t>
  </si>
  <si>
    <t xml:space="preserve">No Ponsel  </t>
  </si>
  <si>
    <t>* Jika yang muncul adalah "false" maka anda wajib mengambil namun bersifat pilihan</t>
  </si>
  <si>
    <t>* Untuk MK wajib, jika anda belum mengambil maka pada cell kuning isi dengan angka nol ( '0 )</t>
  </si>
  <si>
    <t xml:space="preserve">* Untuk MK Pilihan &amp; Peminatan, jika anda belum mengambil, kosongkan saja (jangan diisi) </t>
  </si>
  <si>
    <t>* Untuk MK Peminatan anda cukup memilih 1 peminatan saja, dan abaikan peminatan lainnya</t>
  </si>
  <si>
    <t>* Untuk kolom alternatif ekivalensi, kosongkkan terlebih dahulu.</t>
  </si>
  <si>
    <t>Setelah semua poin ke 6 dilaksanakan, kemudian isi data pada cell kuning yang berada pada bawah tabel, (kecuali untuk data tim ekivalen) diisi setelah berkonsultasi dengan tim ekivalen.</t>
  </si>
  <si>
    <t>Selanjutnya buka worksheet rekap 35 untuk mahasiswa semester 3 dan 5, dan rekap 7up untuk mahasiswa semester 7 ke atas</t>
  </si>
  <si>
    <t>Isi data pada cell berwarna kuning sesuaai dengan yang diminta</t>
  </si>
  <si>
    <t>Setelah semua cell kuning pada workshet rekap terisi, kemudian print workshet ekivalen dan rekap dengan menggunakkan kertas kwarto (A4)</t>
  </si>
  <si>
    <t>Setelah diprint ke dua workshet tersebut, bawan hasil print beserta transkrip atau KHS kepada tim ekivalensi kurukulum Prodi Ilmu Pemerintahan FISIP UMRAh</t>
  </si>
  <si>
    <t>Proses selanjutnya ikuti arahan dari tim ekivalensi</t>
  </si>
  <si>
    <t>Informasi mengenai tim ekivalensi dapat diperoleh di sekretariat prodi</t>
  </si>
  <si>
    <t xml:space="preserve">Selamat Berekivalensi Ria </t>
  </si>
  <si>
    <t>Tanjungpinang, 19 Agustus 2015</t>
  </si>
  <si>
    <t>Form ekivalensi ini bertujuan untuk mempermudah anda dalam melakukan proses ekivalensi kurikulum Prodi IP dari kurikulum lama (2010) ke kurikulum baru (2015)</t>
  </si>
  <si>
    <r>
      <t xml:space="preserve">Form ekivalensi ini dibagi ke dalam 2 kategori : </t>
    </r>
    <r>
      <rPr>
        <b/>
        <sz val="11"/>
        <color indexed="10"/>
        <rFont val="Calibri"/>
        <family val="2"/>
      </rPr>
      <t>(1)</t>
    </r>
    <r>
      <rPr>
        <sz val="11"/>
        <color theme="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Diperuntukkan Bagi Mahasiswa semester 3 dan 5</t>
    </r>
    <r>
      <rPr>
        <sz val="11"/>
        <color theme="1"/>
        <rFont val="Calibri"/>
        <family val="2"/>
      </rPr>
      <t xml:space="preserve">, dan </t>
    </r>
    <r>
      <rPr>
        <b/>
        <sz val="11"/>
        <color indexed="53"/>
        <rFont val="Calibri"/>
        <family val="2"/>
      </rPr>
      <t>(2) Diperuntukkan Bagi Mahasiswa semester 7 ke atas</t>
    </r>
    <r>
      <rPr>
        <sz val="11"/>
        <color indexed="53"/>
        <rFont val="Calibri"/>
        <family val="2"/>
      </rPr>
      <t>.</t>
    </r>
  </si>
  <si>
    <r>
      <rPr>
        <b/>
        <sz val="11"/>
        <color indexed="10"/>
        <rFont val="Calibri"/>
        <family val="2"/>
      </rPr>
      <t>Untuk mahasiswa semester 3 dan 5 gunakan sheet ekivalen 35 dan rekap 35</t>
    </r>
    <r>
      <rPr>
        <sz val="11"/>
        <color theme="1"/>
        <rFont val="Calibri"/>
        <family val="2"/>
      </rPr>
      <t xml:space="preserve">, </t>
    </r>
    <r>
      <rPr>
        <b/>
        <sz val="11"/>
        <color indexed="13"/>
        <rFont val="Calibri"/>
        <family val="2"/>
      </rPr>
      <t>sedangkan untuk mahasiswa semester 7 ke atas gunakan sheet ekivalen 7up dan rekap 7up.</t>
    </r>
  </si>
  <si>
    <t>Setelah mendapatkan transkrip atau KHS, bukalah worksheet ekivalen 35 untuk mahasiswa semester 3 dan 5, dan worksheet ekivalen 7up untuk mahasiswa semester 7 ke atas.</t>
  </si>
  <si>
    <t>(………………………………………)</t>
  </si>
  <si>
    <t>(NIP/NIDN………………………)</t>
  </si>
  <si>
    <t>C</t>
  </si>
  <si>
    <t>IPK                           TERAKHIR SETELAH EKIVALENSI</t>
  </si>
  <si>
    <t>(NIP/NIDN…………………….….)</t>
  </si>
  <si>
    <t>IPK</t>
  </si>
  <si>
    <t>TERAKHIR SETELAH</t>
  </si>
  <si>
    <t>EKIVALENSI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</si>
</sst>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11"/>
      <name val="Candara"/>
      <family val="2"/>
    </font>
    <font>
      <sz val="9"/>
      <name val="Candara"/>
      <family val="2"/>
    </font>
    <font>
      <b/>
      <sz val="10"/>
      <color indexed="8"/>
      <name val="Calibri"/>
      <family val="2"/>
    </font>
    <font>
      <b/>
      <sz val="11"/>
      <color indexed="13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ndara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ndara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b/>
      <sz val="9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lightTrellis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Dashed"/>
      <right/>
      <top style="thin"/>
      <bottom style="thin"/>
    </border>
    <border>
      <left style="mediumDashed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DashDot"/>
      <right/>
      <top style="thin"/>
      <bottom style="thin"/>
    </border>
    <border>
      <left style="mediumDashDot"/>
      <right style="thin"/>
      <top style="thin"/>
      <bottom style="thin"/>
    </border>
    <border>
      <left style="thin"/>
      <right style="mediumDashDot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 quotePrefix="1">
      <alignment horizontal="center"/>
      <protection locked="0"/>
    </xf>
    <xf numFmtId="0" fontId="55" fillId="0" borderId="0" xfId="0" applyFont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6" fillId="34" borderId="11" xfId="0" applyFont="1" applyFill="1" applyBorder="1" applyAlignment="1" applyProtection="1">
      <alignment/>
      <protection/>
    </xf>
    <xf numFmtId="0" fontId="56" fillId="34" borderId="12" xfId="0" applyFont="1" applyFill="1" applyBorder="1" applyAlignment="1" applyProtection="1">
      <alignment horizontal="center"/>
      <protection/>
    </xf>
    <xf numFmtId="0" fontId="57" fillId="0" borderId="13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8" fillId="35" borderId="14" xfId="0" applyFont="1" applyFill="1" applyBorder="1" applyAlignment="1" applyProtection="1">
      <alignment horizontal="left"/>
      <protection/>
    </xf>
    <xf numFmtId="0" fontId="58" fillId="35" borderId="15" xfId="0" applyFont="1" applyFill="1" applyBorder="1" applyAlignment="1" applyProtection="1">
      <alignment horizontal="left"/>
      <protection/>
    </xf>
    <xf numFmtId="0" fontId="58" fillId="35" borderId="16" xfId="0" applyFont="1" applyFill="1" applyBorder="1" applyAlignment="1" applyProtection="1">
      <alignment horizontal="left"/>
      <protection/>
    </xf>
    <xf numFmtId="0" fontId="58" fillId="0" borderId="10" xfId="0" applyFont="1" applyBorder="1" applyAlignment="1" applyProtection="1">
      <alignment horizontal="center"/>
      <protection/>
    </xf>
    <xf numFmtId="0" fontId="59" fillId="36" borderId="10" xfId="0" applyFont="1" applyFill="1" applyBorder="1" applyAlignment="1" applyProtection="1">
      <alignment vertical="center" wrapText="1"/>
      <protection/>
    </xf>
    <xf numFmtId="0" fontId="30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5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/>
      <protection/>
    </xf>
    <xf numFmtId="0" fontId="60" fillId="0" borderId="0" xfId="0" applyFont="1" applyFill="1" applyBorder="1" applyAlignment="1" applyProtection="1">
      <alignment vertical="center"/>
      <protection/>
    </xf>
    <xf numFmtId="0" fontId="53" fillId="0" borderId="17" xfId="0" applyFont="1" applyBorder="1" applyAlignment="1" applyProtection="1">
      <alignment horizontal="left"/>
      <protection/>
    </xf>
    <xf numFmtId="0" fontId="53" fillId="0" borderId="0" xfId="0" applyFont="1" applyAlignment="1" applyProtection="1">
      <alignment horizontal="left"/>
      <protection/>
    </xf>
    <xf numFmtId="0" fontId="0" fillId="37" borderId="14" xfId="0" applyFill="1" applyBorder="1" applyAlignment="1" applyProtection="1">
      <alignment horizontal="left"/>
      <protection/>
    </xf>
    <xf numFmtId="0" fontId="0" fillId="37" borderId="15" xfId="0" applyFill="1" applyBorder="1" applyAlignment="1" applyProtection="1">
      <alignment horizontal="left"/>
      <protection/>
    </xf>
    <xf numFmtId="0" fontId="2" fillId="37" borderId="10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/>
      <protection/>
    </xf>
    <xf numFmtId="0" fontId="58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4" fillId="36" borderId="10" xfId="0" applyFont="1" applyFill="1" applyBorder="1" applyAlignment="1" applyProtection="1" quotePrefix="1">
      <alignment horizontal="center"/>
      <protection/>
    </xf>
    <xf numFmtId="0" fontId="53" fillId="36" borderId="10" xfId="0" applyFont="1" applyFill="1" applyBorder="1" applyAlignment="1" applyProtection="1">
      <alignment horizontal="center"/>
      <protection/>
    </xf>
    <xf numFmtId="0" fontId="53" fillId="0" borderId="10" xfId="0" applyFont="1" applyBorder="1" applyAlignment="1" applyProtection="1">
      <alignment/>
      <protection/>
    </xf>
    <xf numFmtId="0" fontId="53" fillId="0" borderId="10" xfId="0" applyFont="1" applyBorder="1" applyAlignment="1" applyProtection="1">
      <alignment/>
      <protection/>
    </xf>
    <xf numFmtId="0" fontId="53" fillId="34" borderId="10" xfId="0" applyFont="1" applyFill="1" applyBorder="1" applyAlignment="1" applyProtection="1">
      <alignment horizontal="center"/>
      <protection/>
    </xf>
    <xf numFmtId="0" fontId="0" fillId="37" borderId="16" xfId="0" applyFill="1" applyBorder="1" applyAlignment="1" applyProtection="1">
      <alignment horizontal="left"/>
      <protection/>
    </xf>
    <xf numFmtId="0" fontId="61" fillId="36" borderId="10" xfId="0" applyFont="1" applyFill="1" applyBorder="1" applyAlignment="1" applyProtection="1">
      <alignment horizontal="center"/>
      <protection/>
    </xf>
    <xf numFmtId="0" fontId="39" fillId="36" borderId="0" xfId="0" applyFont="1" applyFill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59" fillId="0" borderId="10" xfId="0" applyFont="1" applyBorder="1" applyAlignment="1" applyProtection="1">
      <alignment horizontal="left" vertical="center"/>
      <protection/>
    </xf>
    <xf numFmtId="0" fontId="58" fillId="0" borderId="18" xfId="0" applyFont="1" applyBorder="1" applyAlignment="1" applyProtection="1">
      <alignment horizontal="center"/>
      <protection/>
    </xf>
    <xf numFmtId="0" fontId="58" fillId="0" borderId="18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/>
      <protection/>
    </xf>
    <xf numFmtId="0" fontId="30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/>
      <protection/>
    </xf>
    <xf numFmtId="0" fontId="53" fillId="37" borderId="10" xfId="0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 applyProtection="1">
      <alignment/>
      <protection/>
    </xf>
    <xf numFmtId="0" fontId="58" fillId="36" borderId="15" xfId="0" applyFont="1" applyFill="1" applyBorder="1" applyAlignment="1" applyProtection="1">
      <alignment horizontal="center"/>
      <protection/>
    </xf>
    <xf numFmtId="0" fontId="58" fillId="36" borderId="0" xfId="0" applyFont="1" applyFill="1" applyBorder="1" applyAlignment="1" applyProtection="1">
      <alignment/>
      <protection/>
    </xf>
    <xf numFmtId="0" fontId="33" fillId="0" borderId="10" xfId="0" applyFont="1" applyBorder="1" applyAlignment="1" applyProtection="1">
      <alignment horizontal="left" vertical="center"/>
      <protection/>
    </xf>
    <xf numFmtId="0" fontId="59" fillId="36" borderId="10" xfId="0" applyFont="1" applyFill="1" applyBorder="1" applyAlignment="1" applyProtection="1">
      <alignment vertical="top" wrapText="1"/>
      <protection/>
    </xf>
    <xf numFmtId="0" fontId="33" fillId="0" borderId="10" xfId="0" applyFont="1" applyBorder="1" applyAlignment="1" applyProtection="1">
      <alignment horizontal="left"/>
      <protection/>
    </xf>
    <xf numFmtId="0" fontId="0" fillId="36" borderId="0" xfId="0" applyFill="1" applyBorder="1" applyAlignment="1" applyProtection="1">
      <alignment/>
      <protection/>
    </xf>
    <xf numFmtId="0" fontId="53" fillId="36" borderId="10" xfId="0" applyFont="1" applyFill="1" applyBorder="1" applyAlignment="1" applyProtection="1">
      <alignment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/>
      <protection/>
    </xf>
    <xf numFmtId="0" fontId="4" fillId="36" borderId="10" xfId="0" applyFont="1" applyFill="1" applyBorder="1" applyAlignment="1" applyProtection="1">
      <alignment/>
      <protection/>
    </xf>
    <xf numFmtId="0" fontId="59" fillId="36" borderId="10" xfId="0" applyFont="1" applyFill="1" applyBorder="1" applyAlignment="1" applyProtection="1">
      <alignment horizontal="left" vertical="center"/>
      <protection/>
    </xf>
    <xf numFmtId="0" fontId="39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54" fillId="0" borderId="10" xfId="0" applyFont="1" applyBorder="1" applyAlignment="1" applyProtection="1" quotePrefix="1">
      <alignment horizontal="center"/>
      <protection/>
    </xf>
    <xf numFmtId="0" fontId="61" fillId="0" borderId="10" xfId="0" applyFont="1" applyBorder="1" applyAlignment="1" applyProtection="1">
      <alignment horizontal="center"/>
      <protection/>
    </xf>
    <xf numFmtId="0" fontId="30" fillId="36" borderId="10" xfId="0" applyFont="1" applyFill="1" applyBorder="1" applyAlignment="1" applyProtection="1">
      <alignment horizontal="center"/>
      <protection/>
    </xf>
    <xf numFmtId="0" fontId="30" fillId="36" borderId="19" xfId="0" applyFont="1" applyFill="1" applyBorder="1" applyAlignment="1" applyProtection="1">
      <alignment horizontal="center"/>
      <protection/>
    </xf>
    <xf numFmtId="0" fontId="53" fillId="0" borderId="10" xfId="0" applyFont="1" applyBorder="1" applyAlignment="1" applyProtection="1">
      <alignment horizontal="center"/>
      <protection/>
    </xf>
    <xf numFmtId="0" fontId="39" fillId="36" borderId="0" xfId="0" applyFont="1" applyFill="1" applyAlignment="1" applyProtection="1">
      <alignment/>
      <protection/>
    </xf>
    <xf numFmtId="0" fontId="59" fillId="36" borderId="10" xfId="0" applyFont="1" applyFill="1" applyBorder="1" applyAlignment="1" applyProtection="1">
      <alignment vertical="top"/>
      <protection/>
    </xf>
    <xf numFmtId="0" fontId="58" fillId="0" borderId="10" xfId="0" applyFont="1" applyBorder="1" applyAlignment="1" applyProtection="1" quotePrefix="1">
      <alignment horizontal="center"/>
      <protection/>
    </xf>
    <xf numFmtId="0" fontId="53" fillId="36" borderId="10" xfId="0" applyFont="1" applyFill="1" applyBorder="1" applyAlignment="1" applyProtection="1">
      <alignment/>
      <protection/>
    </xf>
    <xf numFmtId="0" fontId="53" fillId="0" borderId="10" xfId="0" applyFont="1" applyFill="1" applyBorder="1" applyAlignment="1" applyProtection="1">
      <alignment horizontal="center"/>
      <protection/>
    </xf>
    <xf numFmtId="0" fontId="62" fillId="36" borderId="10" xfId="0" applyFont="1" applyFill="1" applyBorder="1" applyAlignment="1" applyProtection="1">
      <alignment horizontal="center"/>
      <protection/>
    </xf>
    <xf numFmtId="0" fontId="62" fillId="0" borderId="1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7" borderId="15" xfId="0" applyFill="1" applyBorder="1" applyAlignment="1" applyProtection="1">
      <alignment/>
      <protection/>
    </xf>
    <xf numFmtId="0" fontId="0" fillId="37" borderId="14" xfId="0" applyFill="1" applyBorder="1" applyAlignment="1" applyProtection="1">
      <alignment/>
      <protection/>
    </xf>
    <xf numFmtId="0" fontId="0" fillId="37" borderId="16" xfId="0" applyFill="1" applyBorder="1" applyAlignment="1" applyProtection="1">
      <alignment/>
      <protection/>
    </xf>
    <xf numFmtId="0" fontId="58" fillId="0" borderId="10" xfId="0" applyFont="1" applyBorder="1" applyAlignment="1" applyProtection="1">
      <alignment/>
      <protection/>
    </xf>
    <xf numFmtId="0" fontId="58" fillId="36" borderId="10" xfId="0" applyFont="1" applyFill="1" applyBorder="1" applyAlignment="1" applyProtection="1">
      <alignment/>
      <protection/>
    </xf>
    <xf numFmtId="0" fontId="33" fillId="36" borderId="10" xfId="0" applyFont="1" applyFill="1" applyBorder="1" applyAlignment="1" applyProtection="1">
      <alignment horizontal="center" vertical="center"/>
      <protection/>
    </xf>
    <xf numFmtId="0" fontId="33" fillId="36" borderId="10" xfId="0" applyFont="1" applyFill="1" applyBorder="1" applyAlignment="1" applyProtection="1">
      <alignment/>
      <protection/>
    </xf>
    <xf numFmtId="0" fontId="33" fillId="0" borderId="10" xfId="0" applyFont="1" applyBorder="1" applyAlignment="1" applyProtection="1">
      <alignment/>
      <protection/>
    </xf>
    <xf numFmtId="0" fontId="33" fillId="36" borderId="10" xfId="0" applyFont="1" applyFill="1" applyBorder="1" applyAlignment="1" applyProtection="1">
      <alignment/>
      <protection/>
    </xf>
    <xf numFmtId="0" fontId="33" fillId="36" borderId="10" xfId="0" applyFont="1" applyFill="1" applyBorder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2" fillId="37" borderId="18" xfId="0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/>
      <protection locked="0"/>
    </xf>
    <xf numFmtId="0" fontId="63" fillId="0" borderId="0" xfId="0" applyFont="1" applyAlignment="1" applyProtection="1">
      <alignment horizontal="center"/>
      <protection/>
    </xf>
    <xf numFmtId="0" fontId="6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57" fillId="0" borderId="0" xfId="0" applyFont="1" applyAlignment="1" applyProtection="1" quotePrefix="1">
      <alignment horizontal="center"/>
      <protection/>
    </xf>
    <xf numFmtId="0" fontId="0" fillId="38" borderId="0" xfId="0" applyFill="1" applyBorder="1" applyAlignment="1">
      <alignment/>
    </xf>
    <xf numFmtId="0" fontId="0" fillId="38" borderId="21" xfId="0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33" borderId="0" xfId="0" applyFont="1" applyFill="1" applyAlignment="1" applyProtection="1">
      <alignment horizontal="center"/>
      <protection locked="0"/>
    </xf>
    <xf numFmtId="0" fontId="30" fillId="33" borderId="10" xfId="0" applyFont="1" applyFill="1" applyBorder="1" applyAlignment="1" applyProtection="1">
      <alignment/>
      <protection locked="0"/>
    </xf>
    <xf numFmtId="0" fontId="57" fillId="33" borderId="0" xfId="0" applyFont="1" applyFill="1" applyAlignment="1" applyProtection="1">
      <alignment horizontal="center"/>
      <protection locked="0"/>
    </xf>
    <xf numFmtId="0" fontId="62" fillId="0" borderId="16" xfId="0" applyFont="1" applyBorder="1" applyAlignment="1" applyProtection="1">
      <alignment horizontal="center"/>
      <protection/>
    </xf>
    <xf numFmtId="0" fontId="58" fillId="37" borderId="14" xfId="0" applyFont="1" applyFill="1" applyBorder="1" applyAlignment="1" applyProtection="1">
      <alignment horizontal="left"/>
      <protection/>
    </xf>
    <xf numFmtId="0" fontId="58" fillId="37" borderId="15" xfId="0" applyFont="1" applyFill="1" applyBorder="1" applyAlignment="1" applyProtection="1">
      <alignment horizontal="left"/>
      <protection/>
    </xf>
    <xf numFmtId="0" fontId="58" fillId="37" borderId="16" xfId="0" applyFont="1" applyFill="1" applyBorder="1" applyAlignment="1" applyProtection="1">
      <alignment horizontal="left"/>
      <protection/>
    </xf>
    <xf numFmtId="0" fontId="53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4" fontId="39" fillId="0" borderId="0" xfId="0" applyNumberFormat="1" applyFont="1" applyAlignment="1" applyProtection="1">
      <alignment horizontal="center"/>
      <protection/>
    </xf>
    <xf numFmtId="0" fontId="53" fillId="33" borderId="0" xfId="0" applyFont="1" applyFill="1" applyAlignment="1" applyProtection="1">
      <alignment/>
      <protection locked="0"/>
    </xf>
    <xf numFmtId="0" fontId="58" fillId="33" borderId="10" xfId="0" applyFont="1" applyFill="1" applyBorder="1" applyAlignment="1" applyProtection="1" quotePrefix="1">
      <alignment horizontal="center"/>
      <protection locked="0"/>
    </xf>
    <xf numFmtId="2" fontId="39" fillId="0" borderId="0" xfId="0" applyNumberFormat="1" applyFont="1" applyAlignment="1" applyProtection="1">
      <alignment horizontal="center"/>
      <protection/>
    </xf>
    <xf numFmtId="0" fontId="58" fillId="33" borderId="10" xfId="0" applyFont="1" applyFill="1" applyBorder="1" applyAlignment="1" applyProtection="1">
      <alignment/>
      <protection locked="0"/>
    </xf>
    <xf numFmtId="0" fontId="62" fillId="0" borderId="16" xfId="0" applyFont="1" applyBorder="1" applyAlignment="1" applyProtection="1">
      <alignment horizontal="center"/>
      <protection/>
    </xf>
    <xf numFmtId="0" fontId="53" fillId="0" borderId="0" xfId="0" applyFont="1" applyAlignment="1" applyProtection="1">
      <alignment horizontal="center"/>
      <protection/>
    </xf>
    <xf numFmtId="0" fontId="57" fillId="33" borderId="0" xfId="0" applyFont="1" applyFill="1" applyAlignment="1" applyProtection="1">
      <alignment horizontal="center"/>
      <protection locked="0"/>
    </xf>
    <xf numFmtId="0" fontId="58" fillId="37" borderId="14" xfId="0" applyFont="1" applyFill="1" applyBorder="1" applyAlignment="1" applyProtection="1">
      <alignment horizontal="left"/>
      <protection/>
    </xf>
    <xf numFmtId="0" fontId="58" fillId="37" borderId="15" xfId="0" applyFont="1" applyFill="1" applyBorder="1" applyAlignment="1" applyProtection="1">
      <alignment horizontal="left"/>
      <protection/>
    </xf>
    <xf numFmtId="0" fontId="58" fillId="37" borderId="16" xfId="0" applyFont="1" applyFill="1" applyBorder="1" applyAlignment="1" applyProtection="1">
      <alignment horizontal="left"/>
      <protection/>
    </xf>
    <xf numFmtId="0" fontId="58" fillId="33" borderId="10" xfId="0" applyFont="1" applyFill="1" applyBorder="1" applyAlignment="1" applyProtection="1" quotePrefix="1">
      <alignment horizontal="left"/>
      <protection locked="0"/>
    </xf>
    <xf numFmtId="0" fontId="58" fillId="33" borderId="10" xfId="0" applyFont="1" applyFill="1" applyBorder="1" applyAlignment="1" applyProtection="1">
      <alignment horizontal="left"/>
      <protection locked="0"/>
    </xf>
    <xf numFmtId="0" fontId="58" fillId="33" borderId="10" xfId="0" applyFont="1" applyFill="1" applyBorder="1" applyAlignment="1" applyProtection="1">
      <alignment/>
      <protection locked="0"/>
    </xf>
    <xf numFmtId="0" fontId="53" fillId="33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0" fillId="38" borderId="20" xfId="0" applyFill="1" applyBorder="1" applyAlignment="1">
      <alignment horizontal="left" wrapText="1"/>
    </xf>
    <xf numFmtId="0" fontId="0" fillId="38" borderId="20" xfId="0" applyFill="1" applyBorder="1" applyAlignment="1">
      <alignment horizontal="left" vertical="center"/>
    </xf>
    <xf numFmtId="0" fontId="0" fillId="38" borderId="21" xfId="0" applyFill="1" applyBorder="1" applyAlignment="1">
      <alignment horizontal="left" vertical="center"/>
    </xf>
    <xf numFmtId="0" fontId="0" fillId="38" borderId="15" xfId="0" applyFill="1" applyBorder="1" applyAlignment="1">
      <alignment horizontal="left" wrapText="1"/>
    </xf>
    <xf numFmtId="0" fontId="0" fillId="38" borderId="20" xfId="0" applyFill="1" applyBorder="1" applyAlignment="1">
      <alignment wrapText="1"/>
    </xf>
    <xf numFmtId="0" fontId="0" fillId="38" borderId="0" xfId="0" applyFill="1" applyBorder="1" applyAlignment="1">
      <alignment horizontal="left" vertical="center"/>
    </xf>
    <xf numFmtId="0" fontId="0" fillId="38" borderId="0" xfId="0" applyFill="1" applyBorder="1" applyAlignment="1">
      <alignment horizontal="left"/>
    </xf>
    <xf numFmtId="0" fontId="57" fillId="34" borderId="0" xfId="0" applyFont="1" applyFill="1" applyAlignment="1" applyProtection="1">
      <alignment horizontal="center" vertical="center"/>
      <protection/>
    </xf>
    <xf numFmtId="0" fontId="60" fillId="34" borderId="0" xfId="0" applyFont="1" applyFill="1" applyAlignment="1" applyProtection="1">
      <alignment horizontal="center" vertical="center"/>
      <protection/>
    </xf>
    <xf numFmtId="0" fontId="57" fillId="33" borderId="0" xfId="0" applyFont="1" applyFill="1" applyAlignment="1">
      <alignment horizontal="center"/>
    </xf>
    <xf numFmtId="0" fontId="0" fillId="38" borderId="15" xfId="0" applyFill="1" applyBorder="1" applyAlignment="1">
      <alignment horizontal="left" vertical="center" wrapText="1"/>
    </xf>
    <xf numFmtId="0" fontId="58" fillId="39" borderId="14" xfId="0" applyFont="1" applyFill="1" applyBorder="1" applyAlignment="1" applyProtection="1">
      <alignment horizontal="center"/>
      <protection/>
    </xf>
    <xf numFmtId="0" fontId="58" fillId="39" borderId="15" xfId="0" applyFont="1" applyFill="1" applyBorder="1" applyAlignment="1" applyProtection="1">
      <alignment horizontal="center"/>
      <protection/>
    </xf>
    <xf numFmtId="0" fontId="58" fillId="39" borderId="16" xfId="0" applyFont="1" applyFill="1" applyBorder="1" applyAlignment="1" applyProtection="1">
      <alignment horizontal="center"/>
      <protection/>
    </xf>
    <xf numFmtId="0" fontId="58" fillId="39" borderId="14" xfId="0" applyFont="1" applyFill="1" applyBorder="1" applyAlignment="1" applyProtection="1" quotePrefix="1">
      <alignment horizontal="center"/>
      <protection/>
    </xf>
    <xf numFmtId="0" fontId="65" fillId="36" borderId="14" xfId="0" applyFont="1" applyFill="1" applyBorder="1" applyAlignment="1" applyProtection="1">
      <alignment horizontal="left"/>
      <protection/>
    </xf>
    <xf numFmtId="0" fontId="65" fillId="36" borderId="15" xfId="0" applyFont="1" applyFill="1" applyBorder="1" applyAlignment="1" applyProtection="1">
      <alignment horizontal="left"/>
      <protection/>
    </xf>
    <xf numFmtId="0" fontId="65" fillId="36" borderId="16" xfId="0" applyFont="1" applyFill="1" applyBorder="1" applyAlignment="1" applyProtection="1">
      <alignment horizontal="left"/>
      <protection/>
    </xf>
    <xf numFmtId="0" fontId="0" fillId="37" borderId="10" xfId="0" applyFill="1" applyBorder="1" applyAlignment="1" applyProtection="1">
      <alignment horizontal="center"/>
      <protection/>
    </xf>
    <xf numFmtId="0" fontId="64" fillId="0" borderId="0" xfId="0" applyFont="1" applyAlignment="1" applyProtection="1">
      <alignment horizontal="center" vertical="center"/>
      <protection/>
    </xf>
    <xf numFmtId="0" fontId="53" fillId="36" borderId="10" xfId="0" applyFont="1" applyFill="1" applyBorder="1" applyAlignment="1" applyProtection="1">
      <alignment vertical="center"/>
      <protection/>
    </xf>
    <xf numFmtId="0" fontId="53" fillId="36" borderId="14" xfId="0" applyFont="1" applyFill="1" applyBorder="1" applyAlignment="1" applyProtection="1">
      <alignment vertical="center"/>
      <protection/>
    </xf>
    <xf numFmtId="0" fontId="0" fillId="33" borderId="22" xfId="0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57" fillId="0" borderId="10" xfId="0" applyFont="1" applyFill="1" applyBorder="1" applyAlignment="1" applyProtection="1">
      <alignment vertical="center"/>
      <protection/>
    </xf>
    <xf numFmtId="0" fontId="57" fillId="0" borderId="14" xfId="0" applyFont="1" applyFill="1" applyBorder="1" applyAlignment="1" applyProtection="1">
      <alignment vertical="center"/>
      <protection/>
    </xf>
    <xf numFmtId="0" fontId="62" fillId="39" borderId="14" xfId="0" applyFont="1" applyFill="1" applyBorder="1" applyAlignment="1" applyProtection="1">
      <alignment horizontal="center"/>
      <protection/>
    </xf>
    <xf numFmtId="0" fontId="62" fillId="39" borderId="15" xfId="0" applyFont="1" applyFill="1" applyBorder="1" applyAlignment="1" applyProtection="1">
      <alignment horizontal="center"/>
      <protection/>
    </xf>
    <xf numFmtId="0" fontId="62" fillId="39" borderId="16" xfId="0" applyFont="1" applyFill="1" applyBorder="1" applyAlignment="1" applyProtection="1">
      <alignment horizontal="center"/>
      <protection/>
    </xf>
    <xf numFmtId="0" fontId="60" fillId="33" borderId="23" xfId="0" applyFont="1" applyFill="1" applyBorder="1" applyAlignment="1" applyProtection="1">
      <alignment/>
      <protection locked="0"/>
    </xf>
    <xf numFmtId="0" fontId="60" fillId="33" borderId="10" xfId="0" applyFont="1" applyFill="1" applyBorder="1" applyAlignment="1" applyProtection="1">
      <alignment/>
      <protection locked="0"/>
    </xf>
    <xf numFmtId="0" fontId="60" fillId="33" borderId="22" xfId="0" applyFont="1" applyFill="1" applyBorder="1" applyAlignment="1" applyProtection="1">
      <alignment horizontal="left"/>
      <protection locked="0"/>
    </xf>
    <xf numFmtId="0" fontId="60" fillId="33" borderId="15" xfId="0" applyFont="1" applyFill="1" applyBorder="1" applyAlignment="1" applyProtection="1">
      <alignment horizontal="left"/>
      <protection locked="0"/>
    </xf>
    <xf numFmtId="0" fontId="60" fillId="33" borderId="16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 horizontal="left"/>
      <protection/>
    </xf>
    <xf numFmtId="0" fontId="62" fillId="0" borderId="14" xfId="0" applyFont="1" applyBorder="1" applyAlignment="1" applyProtection="1">
      <alignment horizontal="center"/>
      <protection/>
    </xf>
    <xf numFmtId="0" fontId="62" fillId="0" borderId="15" xfId="0" applyFont="1" applyBorder="1" applyAlignment="1" applyProtection="1">
      <alignment horizontal="center"/>
      <protection/>
    </xf>
    <xf numFmtId="0" fontId="62" fillId="0" borderId="16" xfId="0" applyFont="1" applyBorder="1" applyAlignment="1" applyProtection="1">
      <alignment horizontal="center"/>
      <protection/>
    </xf>
    <xf numFmtId="0" fontId="53" fillId="0" borderId="24" xfId="0" applyFont="1" applyBorder="1" applyAlignment="1" applyProtection="1">
      <alignment horizontal="center"/>
      <protection/>
    </xf>
    <xf numFmtId="0" fontId="53" fillId="0" borderId="25" xfId="0" applyFont="1" applyBorder="1" applyAlignment="1" applyProtection="1">
      <alignment horizontal="center"/>
      <protection/>
    </xf>
    <xf numFmtId="0" fontId="0" fillId="36" borderId="0" xfId="0" applyFill="1" applyAlignment="1" applyProtection="1">
      <alignment horizontal="left"/>
      <protection/>
    </xf>
    <xf numFmtId="0" fontId="53" fillId="0" borderId="0" xfId="0" applyFont="1" applyAlignment="1" applyProtection="1">
      <alignment horizontal="center"/>
      <protection/>
    </xf>
    <xf numFmtId="0" fontId="57" fillId="33" borderId="0" xfId="0" applyFont="1" applyFill="1" applyAlignment="1" applyProtection="1">
      <alignment horizontal="center"/>
      <protection locked="0"/>
    </xf>
    <xf numFmtId="0" fontId="58" fillId="37" borderId="10" xfId="0" applyFont="1" applyFill="1" applyBorder="1" applyAlignment="1" applyProtection="1">
      <alignment horizontal="left"/>
      <protection/>
    </xf>
    <xf numFmtId="0" fontId="58" fillId="37" borderId="14" xfId="0" applyFont="1" applyFill="1" applyBorder="1" applyAlignment="1" applyProtection="1">
      <alignment horizontal="left"/>
      <protection/>
    </xf>
    <xf numFmtId="0" fontId="58" fillId="37" borderId="15" xfId="0" applyFont="1" applyFill="1" applyBorder="1" applyAlignment="1" applyProtection="1">
      <alignment horizontal="left"/>
      <protection/>
    </xf>
    <xf numFmtId="0" fontId="58" fillId="37" borderId="16" xfId="0" applyFont="1" applyFill="1" applyBorder="1" applyAlignment="1" applyProtection="1">
      <alignment horizontal="left"/>
      <protection/>
    </xf>
    <xf numFmtId="0" fontId="64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60" fillId="33" borderId="10" xfId="0" applyFont="1" applyFill="1" applyBorder="1" applyAlignment="1" applyProtection="1">
      <alignment horizontal="left"/>
      <protection locked="0"/>
    </xf>
    <xf numFmtId="0" fontId="60" fillId="33" borderId="14" xfId="0" applyFont="1" applyFill="1" applyBorder="1" applyAlignment="1" applyProtection="1">
      <alignment horizontal="left"/>
      <protection locked="0"/>
    </xf>
    <xf numFmtId="0" fontId="60" fillId="33" borderId="15" xfId="0" applyFont="1" applyFill="1" applyBorder="1" applyAlignment="1" applyProtection="1">
      <alignment horizontal="left"/>
      <protection locked="0"/>
    </xf>
    <xf numFmtId="0" fontId="60" fillId="33" borderId="16" xfId="0" applyFont="1" applyFill="1" applyBorder="1" applyAlignment="1" applyProtection="1">
      <alignment horizontal="left"/>
      <protection locked="0"/>
    </xf>
    <xf numFmtId="0" fontId="53" fillId="0" borderId="10" xfId="0" applyFont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2" fillId="40" borderId="0" xfId="0" applyFont="1" applyFill="1" applyBorder="1" applyAlignment="1" applyProtection="1">
      <alignment horizontal="center" vertical="center" wrapText="1"/>
      <protection/>
    </xf>
    <xf numFmtId="0" fontId="56" fillId="34" borderId="0" xfId="0" applyFont="1" applyFill="1" applyAlignment="1" applyProtection="1">
      <alignment horizontal="center" vertical="center"/>
      <protection/>
    </xf>
    <xf numFmtId="0" fontId="56" fillId="35" borderId="0" xfId="0" applyFont="1" applyFill="1" applyBorder="1" applyAlignment="1" applyProtection="1">
      <alignment horizontal="center" vertical="center" wrapText="1"/>
      <protection/>
    </xf>
    <xf numFmtId="0" fontId="57" fillId="21" borderId="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center"/>
      <protection/>
    </xf>
    <xf numFmtId="0" fontId="55" fillId="0" borderId="24" xfId="0" applyFont="1" applyBorder="1" applyAlignment="1" applyProtection="1">
      <alignment horizontal="center"/>
      <protection/>
    </xf>
    <xf numFmtId="0" fontId="55" fillId="0" borderId="0" xfId="0" applyFont="1" applyAlignment="1" applyProtection="1">
      <alignment horizontal="center"/>
      <protection/>
    </xf>
    <xf numFmtId="0" fontId="55" fillId="0" borderId="25" xfId="0" applyFont="1" applyBorder="1" applyAlignment="1" applyProtection="1">
      <alignment horizontal="center"/>
      <protection/>
    </xf>
    <xf numFmtId="0" fontId="57" fillId="40" borderId="11" xfId="0" applyFont="1" applyFill="1" applyBorder="1" applyAlignment="1" applyProtection="1">
      <alignment horizontal="center" vertical="center"/>
      <protection/>
    </xf>
    <xf numFmtId="0" fontId="57" fillId="40" borderId="12" xfId="0" applyFont="1" applyFill="1" applyBorder="1" applyAlignment="1" applyProtection="1">
      <alignment horizontal="center" vertical="center"/>
      <protection/>
    </xf>
    <xf numFmtId="0" fontId="56" fillId="0" borderId="26" xfId="0" applyFont="1" applyFill="1" applyBorder="1" applyAlignment="1" applyProtection="1">
      <alignment horizontal="center"/>
      <protection/>
    </xf>
    <xf numFmtId="0" fontId="56" fillId="0" borderId="27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3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57" fillId="33" borderId="0" xfId="0" applyFont="1" applyFill="1" applyAlignment="1" applyProtection="1" quotePrefix="1">
      <alignment horizontal="center"/>
      <protection locked="0"/>
    </xf>
    <xf numFmtId="0" fontId="60" fillId="3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57" fillId="35" borderId="11" xfId="0" applyFont="1" applyFill="1" applyBorder="1" applyAlignment="1" applyProtection="1">
      <alignment horizontal="center" vertical="center"/>
      <protection/>
    </xf>
    <xf numFmtId="0" fontId="57" fillId="35" borderId="12" xfId="0" applyFont="1" applyFill="1" applyBorder="1" applyAlignment="1" applyProtection="1">
      <alignment horizontal="center" vertical="center"/>
      <protection/>
    </xf>
    <xf numFmtId="0" fontId="55" fillId="0" borderId="28" xfId="0" applyFont="1" applyBorder="1" applyAlignment="1" applyProtection="1">
      <alignment horizontal="center"/>
      <protection/>
    </xf>
    <xf numFmtId="0" fontId="56" fillId="0" borderId="28" xfId="0" applyFont="1" applyFill="1" applyBorder="1" applyAlignment="1" applyProtection="1">
      <alignment horizontal="center"/>
      <protection/>
    </xf>
    <xf numFmtId="2" fontId="64" fillId="0" borderId="29" xfId="0" applyNumberFormat="1" applyFont="1" applyFill="1" applyBorder="1" applyAlignment="1" applyProtection="1">
      <alignment horizontal="center" vertical="center"/>
      <protection/>
    </xf>
    <xf numFmtId="2" fontId="64" fillId="0" borderId="30" xfId="0" applyNumberFormat="1" applyFont="1" applyFill="1" applyBorder="1" applyAlignment="1" applyProtection="1">
      <alignment horizontal="center" vertical="center"/>
      <protection/>
    </xf>
    <xf numFmtId="2" fontId="64" fillId="0" borderId="31" xfId="0" applyNumberFormat="1" applyFont="1" applyFill="1" applyBorder="1" applyAlignment="1" applyProtection="1">
      <alignment horizontal="center" vertical="center"/>
      <protection/>
    </xf>
    <xf numFmtId="2" fontId="64" fillId="0" borderId="13" xfId="0" applyNumberFormat="1" applyFont="1" applyFill="1" applyBorder="1" applyAlignment="1" applyProtection="1">
      <alignment horizontal="center" vertical="center"/>
      <protection/>
    </xf>
    <xf numFmtId="2" fontId="64" fillId="0" borderId="0" xfId="0" applyNumberFormat="1" applyFont="1" applyFill="1" applyBorder="1" applyAlignment="1" applyProtection="1">
      <alignment horizontal="center" vertical="center"/>
      <protection/>
    </xf>
    <xf numFmtId="2" fontId="64" fillId="0" borderId="32" xfId="0" applyNumberFormat="1" applyFont="1" applyFill="1" applyBorder="1" applyAlignment="1" applyProtection="1">
      <alignment horizontal="center" vertical="center"/>
      <protection/>
    </xf>
    <xf numFmtId="2" fontId="64" fillId="0" borderId="33" xfId="0" applyNumberFormat="1" applyFont="1" applyFill="1" applyBorder="1" applyAlignment="1" applyProtection="1">
      <alignment horizontal="center" vertical="center"/>
      <protection/>
    </xf>
    <xf numFmtId="2" fontId="64" fillId="0" borderId="34" xfId="0" applyNumberFormat="1" applyFont="1" applyFill="1" applyBorder="1" applyAlignment="1" applyProtection="1">
      <alignment horizontal="center" vertical="center"/>
      <protection/>
    </xf>
    <xf numFmtId="2" fontId="64" fillId="0" borderId="35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/>
      <protection/>
    </xf>
    <xf numFmtId="0" fontId="64" fillId="34" borderId="0" xfId="0" applyFont="1" applyFill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56" fillId="0" borderId="13" xfId="0" applyFont="1" applyFill="1" applyBorder="1" applyAlignment="1" applyProtection="1">
      <alignment horizontal="center"/>
      <protection/>
    </xf>
    <xf numFmtId="0" fontId="38" fillId="41" borderId="11" xfId="0" applyFont="1" applyFill="1" applyBorder="1" applyAlignment="1" applyProtection="1">
      <alignment horizontal="center" vertical="center"/>
      <protection/>
    </xf>
    <xf numFmtId="0" fontId="38" fillId="41" borderId="36" xfId="0" applyFont="1" applyFill="1" applyBorder="1" applyAlignment="1" applyProtection="1">
      <alignment horizontal="center" vertical="center"/>
      <protection/>
    </xf>
    <xf numFmtId="0" fontId="38" fillId="41" borderId="12" xfId="0" applyFont="1" applyFill="1" applyBorder="1" applyAlignment="1" applyProtection="1">
      <alignment horizontal="center" vertical="center"/>
      <protection/>
    </xf>
    <xf numFmtId="0" fontId="57" fillId="41" borderId="0" xfId="0" applyFont="1" applyFill="1" applyAlignment="1" applyProtection="1">
      <alignment horizontal="center"/>
      <protection/>
    </xf>
    <xf numFmtId="0" fontId="62" fillId="0" borderId="14" xfId="0" applyFont="1" applyFill="1" applyBorder="1" applyAlignment="1" applyProtection="1">
      <alignment horizontal="center"/>
      <protection/>
    </xf>
    <xf numFmtId="0" fontId="62" fillId="0" borderId="15" xfId="0" applyFont="1" applyFill="1" applyBorder="1" applyAlignment="1" applyProtection="1">
      <alignment horizontal="center"/>
      <protection/>
    </xf>
    <xf numFmtId="0" fontId="62" fillId="0" borderId="16" xfId="0" applyFont="1" applyFill="1" applyBorder="1" applyAlignment="1" applyProtection="1">
      <alignment horizontal="center"/>
      <protection/>
    </xf>
    <xf numFmtId="2" fontId="58" fillId="0" borderId="14" xfId="0" applyNumberFormat="1" applyFont="1" applyFill="1" applyBorder="1" applyAlignment="1" applyProtection="1">
      <alignment horizontal="center"/>
      <protection/>
    </xf>
    <xf numFmtId="2" fontId="58" fillId="0" borderId="15" xfId="0" applyNumberFormat="1" applyFont="1" applyFill="1" applyBorder="1" applyAlignment="1" applyProtection="1">
      <alignment horizontal="center"/>
      <protection/>
    </xf>
    <xf numFmtId="2" fontId="58" fillId="0" borderId="16" xfId="0" applyNumberFormat="1" applyFont="1" applyFill="1" applyBorder="1" applyAlignment="1" applyProtection="1">
      <alignment horizontal="center"/>
      <protection/>
    </xf>
    <xf numFmtId="0" fontId="56" fillId="0" borderId="17" xfId="0" applyFont="1" applyBorder="1" applyAlignment="1" applyProtection="1">
      <alignment horizontal="left"/>
      <protection/>
    </xf>
    <xf numFmtId="2" fontId="62" fillId="0" borderId="14" xfId="0" applyNumberFormat="1" applyFont="1" applyFill="1" applyBorder="1" applyAlignment="1" applyProtection="1">
      <alignment horizontal="center"/>
      <protection/>
    </xf>
    <xf numFmtId="2" fontId="62" fillId="0" borderId="15" xfId="0" applyNumberFormat="1" applyFont="1" applyFill="1" applyBorder="1" applyAlignment="1" applyProtection="1">
      <alignment horizontal="center"/>
      <protection/>
    </xf>
    <xf numFmtId="2" fontId="62" fillId="0" borderId="16" xfId="0" applyNumberFormat="1" applyFont="1" applyFill="1" applyBorder="1" applyAlignment="1" applyProtection="1">
      <alignment horizontal="center"/>
      <protection/>
    </xf>
    <xf numFmtId="2" fontId="62" fillId="34" borderId="14" xfId="0" applyNumberFormat="1" applyFont="1" applyFill="1" applyBorder="1" applyAlignment="1" applyProtection="1">
      <alignment horizontal="center"/>
      <protection/>
    </xf>
    <xf numFmtId="2" fontId="62" fillId="34" borderId="15" xfId="0" applyNumberFormat="1" applyFont="1" applyFill="1" applyBorder="1" applyAlignment="1" applyProtection="1">
      <alignment horizontal="center"/>
      <protection/>
    </xf>
    <xf numFmtId="2" fontId="62" fillId="34" borderId="16" xfId="0" applyNumberFormat="1" applyFont="1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left"/>
      <protection locked="0"/>
    </xf>
    <xf numFmtId="0" fontId="60" fillId="33" borderId="38" xfId="0" applyFont="1" applyFill="1" applyBorder="1" applyAlignment="1" applyProtection="1">
      <alignment/>
      <protection locked="0"/>
    </xf>
    <xf numFmtId="0" fontId="57" fillId="0" borderId="39" xfId="0" applyFont="1" applyFill="1" applyBorder="1" applyAlignment="1" applyProtection="1">
      <alignment vertical="center"/>
      <protection/>
    </xf>
    <xf numFmtId="0" fontId="60" fillId="33" borderId="16" xfId="0" applyFont="1" applyFill="1" applyBorder="1" applyAlignment="1" applyProtection="1">
      <alignment/>
      <protection locked="0"/>
    </xf>
    <xf numFmtId="2" fontId="62" fillId="34" borderId="10" xfId="0" applyNumberFormat="1" applyFont="1" applyFill="1" applyBorder="1" applyAlignment="1" applyProtection="1">
      <alignment horizontal="center"/>
      <protection/>
    </xf>
    <xf numFmtId="0" fontId="57" fillId="33" borderId="10" xfId="0" applyFont="1" applyFill="1" applyBorder="1" applyAlignment="1" applyProtection="1">
      <alignment horizontal="left"/>
      <protection locked="0"/>
    </xf>
    <xf numFmtId="0" fontId="56" fillId="0" borderId="10" xfId="0" applyFont="1" applyBorder="1" applyAlignment="1" applyProtection="1">
      <alignment horizontal="left"/>
      <protection/>
    </xf>
    <xf numFmtId="0" fontId="57" fillId="33" borderId="14" xfId="0" applyFont="1" applyFill="1" applyBorder="1" applyAlignment="1" applyProtection="1">
      <alignment horizontal="left"/>
      <protection locked="0"/>
    </xf>
    <xf numFmtId="0" fontId="57" fillId="33" borderId="15" xfId="0" applyFont="1" applyFill="1" applyBorder="1" applyAlignment="1" applyProtection="1">
      <alignment horizontal="left"/>
      <protection locked="0"/>
    </xf>
    <xf numFmtId="0" fontId="57" fillId="33" borderId="16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2</xdr:col>
      <xdr:colOff>28575</xdr:colOff>
      <xdr:row>3</xdr:row>
      <xdr:rowOff>180975</xdr:rowOff>
    </xdr:to>
    <xdr:pic>
      <xdr:nvPicPr>
        <xdr:cNvPr id="1" name="Picture 1" descr="logo umrah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933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9525</xdr:rowOff>
    </xdr:from>
    <xdr:to>
      <xdr:col>2</xdr:col>
      <xdr:colOff>152400</xdr:colOff>
      <xdr:row>6</xdr:row>
      <xdr:rowOff>9525</xdr:rowOff>
    </xdr:to>
    <xdr:pic>
      <xdr:nvPicPr>
        <xdr:cNvPr id="1" name="Picture 3" descr="logo umrah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90525"/>
          <a:ext cx="971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180975</xdr:colOff>
      <xdr:row>3</xdr:row>
      <xdr:rowOff>171450</xdr:rowOff>
    </xdr:to>
    <xdr:pic>
      <xdr:nvPicPr>
        <xdr:cNvPr id="1" name="Picture 1" descr="logo umrah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190500</xdr:rowOff>
    </xdr:from>
    <xdr:to>
      <xdr:col>2</xdr:col>
      <xdr:colOff>161925</xdr:colOff>
      <xdr:row>6</xdr:row>
      <xdr:rowOff>9525</xdr:rowOff>
    </xdr:to>
    <xdr:pic>
      <xdr:nvPicPr>
        <xdr:cNvPr id="1" name="Picture 1" descr="logo umrah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0"/>
          <a:ext cx="981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342900</xdr:colOff>
      <xdr:row>3</xdr:row>
      <xdr:rowOff>180975</xdr:rowOff>
    </xdr:to>
    <xdr:pic>
      <xdr:nvPicPr>
        <xdr:cNvPr id="1" name="Picture 1" descr="logo umrah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D8">
            <v>3</v>
          </cell>
        </row>
        <row r="9">
          <cell r="D9">
            <v>3</v>
          </cell>
        </row>
        <row r="10">
          <cell r="D1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9"/>
  <sheetViews>
    <sheetView view="pageBreakPreview" zoomScale="120" zoomScaleSheetLayoutView="120" zoomScalePageLayoutView="0" workbookViewId="0" topLeftCell="A12">
      <selection activeCell="A26" sqref="A26"/>
    </sheetView>
  </sheetViews>
  <sheetFormatPr defaultColWidth="9.140625" defaultRowHeight="15"/>
  <cols>
    <col min="1" max="1" width="4.7109375" style="0" customWidth="1"/>
  </cols>
  <sheetData>
    <row r="1" spans="1:14" ht="18.75">
      <c r="A1" s="132" t="s">
        <v>216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92"/>
      <c r="M1" s="92"/>
      <c r="N1" s="92"/>
    </row>
    <row r="2" spans="1:14" ht="18.75">
      <c r="A2" s="132" t="s">
        <v>217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92"/>
      <c r="M2" s="92"/>
      <c r="N2" s="92"/>
    </row>
    <row r="3" spans="1:14" ht="18.75">
      <c r="A3" s="132" t="s">
        <v>218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92"/>
      <c r="M3" s="92"/>
      <c r="N3" s="92"/>
    </row>
    <row r="4" spans="1:14" ht="15.75">
      <c r="A4" s="133" t="s">
        <v>219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93"/>
      <c r="M4" s="93"/>
      <c r="N4" s="93"/>
    </row>
    <row r="6" spans="1:11" ht="15.75">
      <c r="A6" s="134" t="s">
        <v>296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8" spans="1:11" ht="30" customHeight="1">
      <c r="A8" s="95">
        <v>1</v>
      </c>
      <c r="B8" s="128" t="s">
        <v>322</v>
      </c>
      <c r="C8" s="128"/>
      <c r="D8" s="128"/>
      <c r="E8" s="128"/>
      <c r="F8" s="128"/>
      <c r="G8" s="128"/>
      <c r="H8" s="128"/>
      <c r="I8" s="128"/>
      <c r="J8" s="128"/>
      <c r="K8" s="128"/>
    </row>
    <row r="9" spans="1:11" ht="30" customHeight="1">
      <c r="A9" s="95">
        <v>2</v>
      </c>
      <c r="B9" s="128" t="s">
        <v>323</v>
      </c>
      <c r="C9" s="128"/>
      <c r="D9" s="128"/>
      <c r="E9" s="128"/>
      <c r="F9" s="128"/>
      <c r="G9" s="128"/>
      <c r="H9" s="128"/>
      <c r="I9" s="128"/>
      <c r="J9" s="128"/>
      <c r="K9" s="128"/>
    </row>
    <row r="10" spans="1:11" ht="30" customHeight="1">
      <c r="A10" s="95">
        <v>3</v>
      </c>
      <c r="B10" s="128" t="s">
        <v>324</v>
      </c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ht="30" customHeight="1">
      <c r="A11" s="95">
        <v>4</v>
      </c>
      <c r="B11" s="128" t="s">
        <v>297</v>
      </c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1" ht="30" customHeight="1">
      <c r="A12" s="95">
        <v>5</v>
      </c>
      <c r="B12" s="135" t="s">
        <v>325</v>
      </c>
      <c r="C12" s="135"/>
      <c r="D12" s="135"/>
      <c r="E12" s="135"/>
      <c r="F12" s="135"/>
      <c r="G12" s="135"/>
      <c r="H12" s="135"/>
      <c r="I12" s="135"/>
      <c r="J12" s="135"/>
      <c r="K12" s="135"/>
    </row>
    <row r="13" spans="1:11" ht="15" customHeight="1">
      <c r="A13" s="94">
        <v>6</v>
      </c>
      <c r="B13" s="126" t="s">
        <v>298</v>
      </c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 ht="15" customHeight="1">
      <c r="A14" s="97"/>
      <c r="B14" s="131" t="s">
        <v>302</v>
      </c>
      <c r="C14" s="131"/>
      <c r="D14" s="131"/>
      <c r="E14" s="131"/>
      <c r="F14" s="131"/>
      <c r="G14" s="131"/>
      <c r="H14" s="131"/>
      <c r="I14" s="131"/>
      <c r="J14" s="131"/>
      <c r="K14" s="131"/>
    </row>
    <row r="15" spans="1:11" ht="15">
      <c r="A15" s="97"/>
      <c r="B15" s="130" t="s">
        <v>301</v>
      </c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5">
      <c r="A16" s="97"/>
      <c r="B16" s="131" t="s">
        <v>300</v>
      </c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 ht="15">
      <c r="A17" s="97"/>
      <c r="B17" s="131" t="s">
        <v>299</v>
      </c>
      <c r="C17" s="131"/>
      <c r="D17" s="131"/>
      <c r="E17" s="131"/>
      <c r="F17" s="131"/>
      <c r="G17" s="131"/>
      <c r="H17" s="131"/>
      <c r="I17" s="131"/>
      <c r="J17" s="131"/>
      <c r="K17" s="131"/>
    </row>
    <row r="18" spans="1:11" ht="15">
      <c r="A18" s="97"/>
      <c r="B18" s="131" t="s">
        <v>303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1" ht="15">
      <c r="A19" s="97"/>
      <c r="B19" s="131" t="s">
        <v>304</v>
      </c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1" ht="15">
      <c r="A20" s="97"/>
      <c r="B20" s="131" t="s">
        <v>308</v>
      </c>
      <c r="C20" s="131"/>
      <c r="D20" s="131"/>
      <c r="E20" s="131"/>
      <c r="F20" s="131"/>
      <c r="G20" s="131"/>
      <c r="H20" s="131"/>
      <c r="I20" s="131"/>
      <c r="J20" s="131"/>
      <c r="K20" s="131"/>
    </row>
    <row r="21" spans="1:11" ht="15">
      <c r="A21" s="97"/>
      <c r="B21" s="131" t="s">
        <v>309</v>
      </c>
      <c r="C21" s="131"/>
      <c r="D21" s="131"/>
      <c r="E21" s="131"/>
      <c r="F21" s="131"/>
      <c r="G21" s="131"/>
      <c r="H21" s="131"/>
      <c r="I21" s="131"/>
      <c r="J21" s="131"/>
      <c r="K21" s="131"/>
    </row>
    <row r="22" spans="1:11" ht="15">
      <c r="A22" s="97"/>
      <c r="B22" s="131" t="s">
        <v>310</v>
      </c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11" ht="15">
      <c r="A23" s="97"/>
      <c r="B23" s="131" t="s">
        <v>311</v>
      </c>
      <c r="C23" s="131"/>
      <c r="D23" s="131"/>
      <c r="E23" s="131"/>
      <c r="F23" s="131"/>
      <c r="G23" s="131"/>
      <c r="H23" s="131"/>
      <c r="I23" s="131"/>
      <c r="J23" s="131"/>
      <c r="K23" s="131"/>
    </row>
    <row r="24" spans="1:11" ht="15">
      <c r="A24" s="97"/>
      <c r="B24" s="131" t="s">
        <v>312</v>
      </c>
      <c r="C24" s="131"/>
      <c r="D24" s="131"/>
      <c r="E24" s="131"/>
      <c r="F24" s="131"/>
      <c r="G24" s="131"/>
      <c r="H24" s="131"/>
      <c r="I24" s="131"/>
      <c r="J24" s="131"/>
      <c r="K24" s="131"/>
    </row>
    <row r="25" spans="1:11" ht="30" customHeight="1">
      <c r="A25" s="94">
        <v>7</v>
      </c>
      <c r="B25" s="129" t="s">
        <v>313</v>
      </c>
      <c r="C25" s="129"/>
      <c r="D25" s="129"/>
      <c r="E25" s="129"/>
      <c r="F25" s="129"/>
      <c r="G25" s="129"/>
      <c r="H25" s="129"/>
      <c r="I25" s="129"/>
      <c r="J25" s="129"/>
      <c r="K25" s="129"/>
    </row>
    <row r="26" spans="1:11" ht="30" customHeight="1">
      <c r="A26" s="94">
        <v>8</v>
      </c>
      <c r="B26" s="125" t="s">
        <v>314</v>
      </c>
      <c r="C26" s="125"/>
      <c r="D26" s="125"/>
      <c r="E26" s="125"/>
      <c r="F26" s="125"/>
      <c r="G26" s="125"/>
      <c r="H26" s="125"/>
      <c r="I26" s="125"/>
      <c r="J26" s="125"/>
      <c r="K26" s="125"/>
    </row>
    <row r="27" spans="1:11" ht="30" customHeight="1">
      <c r="A27" s="94">
        <v>9</v>
      </c>
      <c r="B27" s="126" t="s">
        <v>315</v>
      </c>
      <c r="C27" s="126"/>
      <c r="D27" s="126"/>
      <c r="E27" s="126"/>
      <c r="F27" s="126"/>
      <c r="G27" s="126"/>
      <c r="H27" s="126"/>
      <c r="I27" s="126"/>
      <c r="J27" s="126"/>
      <c r="K27" s="126"/>
    </row>
    <row r="28" spans="1:11" ht="30" customHeight="1">
      <c r="A28" s="94">
        <v>10</v>
      </c>
      <c r="B28" s="125" t="s">
        <v>316</v>
      </c>
      <c r="C28" s="125"/>
      <c r="D28" s="125"/>
      <c r="E28" s="125"/>
      <c r="F28" s="125"/>
      <c r="G28" s="125"/>
      <c r="H28" s="125"/>
      <c r="I28" s="125"/>
      <c r="J28" s="125"/>
      <c r="K28" s="125"/>
    </row>
    <row r="29" spans="1:11" ht="30" customHeight="1">
      <c r="A29" s="94">
        <v>11</v>
      </c>
      <c r="B29" s="125" t="s">
        <v>317</v>
      </c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11" ht="30" customHeight="1">
      <c r="A30" s="94">
        <v>12</v>
      </c>
      <c r="B30" s="126" t="s">
        <v>318</v>
      </c>
      <c r="C30" s="126"/>
      <c r="D30" s="126"/>
      <c r="E30" s="126"/>
      <c r="F30" s="126"/>
      <c r="G30" s="126"/>
      <c r="H30" s="126"/>
      <c r="I30" s="126"/>
      <c r="J30" s="126"/>
      <c r="K30" s="126"/>
    </row>
    <row r="31" spans="1:11" ht="30" customHeight="1" thickBot="1">
      <c r="A31" s="98">
        <v>13</v>
      </c>
      <c r="B31" s="127" t="s">
        <v>319</v>
      </c>
      <c r="C31" s="127"/>
      <c r="D31" s="127"/>
      <c r="E31" s="127"/>
      <c r="F31" s="127"/>
      <c r="G31" s="127"/>
      <c r="H31" s="127"/>
      <c r="I31" s="127"/>
      <c r="J31" s="127"/>
      <c r="K31" s="127"/>
    </row>
    <row r="34" spans="1:11" ht="15">
      <c r="A34" s="123" t="s">
        <v>320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6" spans="7:11" ht="15">
      <c r="G36" s="124" t="s">
        <v>321</v>
      </c>
      <c r="H36" s="124"/>
      <c r="I36" s="124"/>
      <c r="J36" s="124"/>
      <c r="K36" s="124"/>
    </row>
    <row r="37" spans="7:11" ht="15">
      <c r="G37" s="99"/>
      <c r="H37" s="99"/>
      <c r="I37" s="99"/>
      <c r="J37" s="99"/>
      <c r="K37" s="99"/>
    </row>
    <row r="38" spans="7:11" ht="15">
      <c r="G38" s="99"/>
      <c r="H38" s="99"/>
      <c r="I38" s="99"/>
      <c r="J38" s="99"/>
      <c r="K38" s="99"/>
    </row>
    <row r="39" spans="7:11" ht="15">
      <c r="G39" s="124" t="s">
        <v>247</v>
      </c>
      <c r="H39" s="124"/>
      <c r="I39" s="124"/>
      <c r="J39" s="124"/>
      <c r="K39" s="124"/>
    </row>
  </sheetData>
  <sheetProtection password="F74B" sheet="1" objects="1" scenarios="1"/>
  <mergeCells count="32">
    <mergeCell ref="B10:K10"/>
    <mergeCell ref="B11:K11"/>
    <mergeCell ref="B12:K12"/>
    <mergeCell ref="B23:K23"/>
    <mergeCell ref="B24:K24"/>
    <mergeCell ref="B13:K13"/>
    <mergeCell ref="B22:K22"/>
    <mergeCell ref="A1:K1"/>
    <mergeCell ref="A2:K2"/>
    <mergeCell ref="A3:K3"/>
    <mergeCell ref="A4:K4"/>
    <mergeCell ref="A6:K6"/>
    <mergeCell ref="B8:K8"/>
    <mergeCell ref="B9:K9"/>
    <mergeCell ref="B25:K25"/>
    <mergeCell ref="B15:K15"/>
    <mergeCell ref="B14:K14"/>
    <mergeCell ref="B16:K16"/>
    <mergeCell ref="B17:K17"/>
    <mergeCell ref="B18:K18"/>
    <mergeCell ref="B19:K19"/>
    <mergeCell ref="B20:K20"/>
    <mergeCell ref="B21:K21"/>
    <mergeCell ref="A34:K34"/>
    <mergeCell ref="G36:K36"/>
    <mergeCell ref="G39:K39"/>
    <mergeCell ref="B26:K26"/>
    <mergeCell ref="B27:K27"/>
    <mergeCell ref="B28:K28"/>
    <mergeCell ref="B29:K29"/>
    <mergeCell ref="B30:K30"/>
    <mergeCell ref="B31:K31"/>
  </mergeCells>
  <printOptions/>
  <pageMargins left="0.25" right="0.19" top="0.25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P143"/>
  <sheetViews>
    <sheetView zoomScalePageLayoutView="0" workbookViewId="0" topLeftCell="A68">
      <selection activeCell="E90" sqref="E90"/>
    </sheetView>
  </sheetViews>
  <sheetFormatPr defaultColWidth="9.140625" defaultRowHeight="15"/>
  <cols>
    <col min="1" max="1" width="4.7109375" style="2" customWidth="1"/>
    <col min="2" max="2" width="7.7109375" style="2" customWidth="1"/>
    <col min="3" max="3" width="31.8515625" style="2" customWidth="1"/>
    <col min="4" max="6" width="5.7109375" style="2" customWidth="1"/>
    <col min="7" max="7" width="3.57421875" style="2" customWidth="1"/>
    <col min="8" max="8" width="3.7109375" style="2" customWidth="1"/>
    <col min="9" max="9" width="4.7109375" style="2" customWidth="1"/>
    <col min="10" max="10" width="7.7109375" style="2" customWidth="1"/>
    <col min="11" max="11" width="29.00390625" style="2" customWidth="1"/>
    <col min="12" max="12" width="5.7109375" style="2" customWidth="1"/>
    <col min="13" max="13" width="4.7109375" style="2" customWidth="1"/>
    <col min="14" max="16384" width="9.140625" style="2" customWidth="1"/>
  </cols>
  <sheetData>
    <row r="3" spans="1:14" ht="18.75">
      <c r="A3" s="175" t="s">
        <v>216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18.75">
      <c r="A4" s="175" t="s">
        <v>217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18.75">
      <c r="A5" s="175" t="s">
        <v>218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15">
      <c r="A6" s="176" t="s">
        <v>219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ht="15"/>
    <row r="9" spans="1:13" ht="18.75">
      <c r="A9" s="144" t="s">
        <v>220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1" spans="1:14" ht="15.75">
      <c r="A11" s="152" t="s">
        <v>286</v>
      </c>
      <c r="B11" s="153"/>
      <c r="C11" s="157"/>
      <c r="D11" s="158"/>
      <c r="E11" s="158"/>
      <c r="F11" s="158"/>
      <c r="I11" s="145" t="s">
        <v>290</v>
      </c>
      <c r="J11" s="146"/>
      <c r="K11" s="147"/>
      <c r="L11" s="148"/>
      <c r="M11" s="148"/>
      <c r="N11" s="149"/>
    </row>
    <row r="12" spans="1:14" ht="15.75">
      <c r="A12" s="152" t="s">
        <v>287</v>
      </c>
      <c r="B12" s="153"/>
      <c r="C12" s="159"/>
      <c r="D12" s="160"/>
      <c r="E12" s="160"/>
      <c r="F12" s="161"/>
      <c r="I12" s="145" t="s">
        <v>291</v>
      </c>
      <c r="J12" s="146"/>
      <c r="K12" s="150"/>
      <c r="L12" s="151"/>
      <c r="M12" s="151"/>
      <c r="N12" s="151"/>
    </row>
    <row r="13" spans="1:6" ht="15.75">
      <c r="A13" s="152" t="s">
        <v>288</v>
      </c>
      <c r="B13" s="153"/>
      <c r="C13" s="157"/>
      <c r="D13" s="158"/>
      <c r="E13" s="158"/>
      <c r="F13" s="158"/>
    </row>
    <row r="14" spans="1:6" ht="15.75">
      <c r="A14" s="152" t="s">
        <v>289</v>
      </c>
      <c r="B14" s="153"/>
      <c r="C14" s="157"/>
      <c r="D14" s="158"/>
      <c r="E14" s="158"/>
      <c r="F14" s="158"/>
    </row>
    <row r="16" spans="1:14" ht="15">
      <c r="A16" s="162" t="s">
        <v>222</v>
      </c>
      <c r="B16" s="162"/>
      <c r="C16" s="162"/>
      <c r="D16" s="162"/>
      <c r="E16" s="162"/>
      <c r="F16" s="162"/>
      <c r="G16" s="25"/>
      <c r="I16" s="24" t="s">
        <v>223</v>
      </c>
      <c r="J16" s="24"/>
      <c r="K16" s="24"/>
      <c r="L16" s="24"/>
      <c r="M16" s="24"/>
      <c r="N16" s="24"/>
    </row>
    <row r="17" spans="1:14" ht="15">
      <c r="A17" s="143"/>
      <c r="B17" s="143"/>
      <c r="C17" s="143"/>
      <c r="D17" s="143"/>
      <c r="E17" s="143"/>
      <c r="F17" s="143"/>
      <c r="G17" s="166" t="s">
        <v>213</v>
      </c>
      <c r="H17" s="167"/>
      <c r="I17" s="26" t="s">
        <v>19</v>
      </c>
      <c r="J17" s="27"/>
      <c r="K17" s="27"/>
      <c r="L17" s="27"/>
      <c r="M17" s="27"/>
      <c r="N17" s="37"/>
    </row>
    <row r="18" spans="1:14" ht="15">
      <c r="A18" s="28" t="s">
        <v>6</v>
      </c>
      <c r="B18" s="28" t="s">
        <v>0</v>
      </c>
      <c r="C18" s="28" t="s">
        <v>1</v>
      </c>
      <c r="D18" s="28" t="s">
        <v>2</v>
      </c>
      <c r="E18" s="28" t="s">
        <v>3</v>
      </c>
      <c r="F18" s="28" t="s">
        <v>4</v>
      </c>
      <c r="G18" s="166" t="s">
        <v>213</v>
      </c>
      <c r="H18" s="167"/>
      <c r="I18" s="28" t="s">
        <v>6</v>
      </c>
      <c r="J18" s="28" t="s">
        <v>0</v>
      </c>
      <c r="K18" s="28" t="s">
        <v>1</v>
      </c>
      <c r="L18" s="28" t="s">
        <v>2</v>
      </c>
      <c r="M18" s="28" t="s">
        <v>3</v>
      </c>
      <c r="N18" s="28" t="s">
        <v>250</v>
      </c>
    </row>
    <row r="19" spans="1:16" ht="15">
      <c r="A19" s="15" t="s">
        <v>20</v>
      </c>
      <c r="B19" s="79" t="s">
        <v>145</v>
      </c>
      <c r="C19" s="79" t="s">
        <v>8</v>
      </c>
      <c r="D19" s="18">
        <v>3</v>
      </c>
      <c r="E19" s="87" t="s">
        <v>280</v>
      </c>
      <c r="F19" s="18" t="str">
        <f aca="true" t="shared" si="0" ref="F19:F24">IF(E19="A","L",IF(E19="B","L",IF(E19="C","L",IF(E19="D","TL",IF(E19="E","TL",IF(E19="0","BA"))))))</f>
        <v>L</v>
      </c>
      <c r="G19" s="29" t="str">
        <f aca="true" t="shared" si="1" ref="G19:G24">IF(N19="Tdk Ambil","3",IF(N19="Ambil","0"))</f>
        <v>3</v>
      </c>
      <c r="H19" s="29" t="str">
        <f aca="true" t="shared" si="2" ref="H19:H24">IF(M19="A","4",IF(M19="B","3",IF(M19="C","2",IF(M19="D","1",IF(M19="E","0")))))</f>
        <v>4</v>
      </c>
      <c r="I19" s="15" t="s">
        <v>20</v>
      </c>
      <c r="J19" s="30" t="s">
        <v>7</v>
      </c>
      <c r="K19" s="20" t="s">
        <v>8</v>
      </c>
      <c r="L19" s="31">
        <v>3</v>
      </c>
      <c r="M19" s="18" t="str">
        <f aca="true" t="shared" si="3" ref="M19:M24">E19</f>
        <v>A</v>
      </c>
      <c r="N19" s="19" t="str">
        <f aca="true" t="shared" si="4" ref="N19:N24">IF(F19="L","Tdk Ambil",IF(F19="TL","Ambil",IF(F19="BA","Ambil")))</f>
        <v>Tdk Ambil</v>
      </c>
      <c r="P19" s="40" t="str">
        <f aca="true" t="shared" si="5" ref="P19:P24">IF(M19="A","3",IF(M19="B","3",IF(M19="C","3",IF(M19="D","3",IF(M19="E","3",IF(M19="0","0",IF(M19="FALSE","0")))))))</f>
        <v>3</v>
      </c>
    </row>
    <row r="20" spans="1:16" ht="15">
      <c r="A20" s="15" t="s">
        <v>34</v>
      </c>
      <c r="B20" s="79" t="s">
        <v>153</v>
      </c>
      <c r="C20" s="20" t="s">
        <v>23</v>
      </c>
      <c r="D20" s="81">
        <v>3</v>
      </c>
      <c r="E20" s="87" t="s">
        <v>281</v>
      </c>
      <c r="F20" s="18" t="str">
        <f t="shared" si="0"/>
        <v>L</v>
      </c>
      <c r="G20" s="29" t="str">
        <f t="shared" si="1"/>
        <v>3</v>
      </c>
      <c r="H20" s="29" t="str">
        <f t="shared" si="2"/>
        <v>3</v>
      </c>
      <c r="I20" s="15" t="s">
        <v>20</v>
      </c>
      <c r="J20" s="30" t="s">
        <v>9</v>
      </c>
      <c r="K20" s="20" t="s">
        <v>10</v>
      </c>
      <c r="L20" s="31">
        <v>3</v>
      </c>
      <c r="M20" s="18" t="str">
        <f t="shared" si="3"/>
        <v>B</v>
      </c>
      <c r="N20" s="19" t="str">
        <f t="shared" si="4"/>
        <v>Tdk Ambil</v>
      </c>
      <c r="P20" s="40" t="str">
        <f t="shared" si="5"/>
        <v>3</v>
      </c>
    </row>
    <row r="21" spans="1:16" ht="15">
      <c r="A21" s="15" t="s">
        <v>20</v>
      </c>
      <c r="B21" s="79" t="s">
        <v>146</v>
      </c>
      <c r="C21" s="79" t="s">
        <v>147</v>
      </c>
      <c r="D21" s="18">
        <v>2</v>
      </c>
      <c r="E21" s="87" t="s">
        <v>328</v>
      </c>
      <c r="F21" s="18" t="str">
        <f t="shared" si="0"/>
        <v>L</v>
      </c>
      <c r="G21" s="29" t="str">
        <f t="shared" si="1"/>
        <v>3</v>
      </c>
      <c r="H21" s="29" t="str">
        <f t="shared" si="2"/>
        <v>2</v>
      </c>
      <c r="I21" s="15" t="s">
        <v>20</v>
      </c>
      <c r="J21" s="30" t="s">
        <v>11</v>
      </c>
      <c r="K21" s="20" t="s">
        <v>12</v>
      </c>
      <c r="L21" s="31">
        <v>3</v>
      </c>
      <c r="M21" s="18" t="str">
        <f t="shared" si="3"/>
        <v>C</v>
      </c>
      <c r="N21" s="19" t="str">
        <f t="shared" si="4"/>
        <v>Tdk Ambil</v>
      </c>
      <c r="P21" s="40" t="str">
        <f t="shared" si="5"/>
        <v>3</v>
      </c>
    </row>
    <row r="22" spans="1:16" ht="15">
      <c r="A22" s="15" t="s">
        <v>20</v>
      </c>
      <c r="B22" s="79" t="s">
        <v>148</v>
      </c>
      <c r="C22" s="79" t="s">
        <v>14</v>
      </c>
      <c r="D22" s="18">
        <v>3</v>
      </c>
      <c r="E22" s="87" t="s">
        <v>328</v>
      </c>
      <c r="F22" s="18" t="str">
        <f t="shared" si="0"/>
        <v>L</v>
      </c>
      <c r="G22" s="29" t="str">
        <f t="shared" si="1"/>
        <v>3</v>
      </c>
      <c r="H22" s="29" t="str">
        <f t="shared" si="2"/>
        <v>2</v>
      </c>
      <c r="I22" s="15" t="s">
        <v>20</v>
      </c>
      <c r="J22" s="30" t="s">
        <v>13</v>
      </c>
      <c r="K22" s="20" t="s">
        <v>14</v>
      </c>
      <c r="L22" s="31">
        <v>3</v>
      </c>
      <c r="M22" s="18" t="str">
        <f t="shared" si="3"/>
        <v>C</v>
      </c>
      <c r="N22" s="19" t="str">
        <f t="shared" si="4"/>
        <v>Tdk Ambil</v>
      </c>
      <c r="P22" s="40" t="str">
        <f t="shared" si="5"/>
        <v>3</v>
      </c>
    </row>
    <row r="23" spans="1:16" ht="15">
      <c r="A23" s="15" t="s">
        <v>20</v>
      </c>
      <c r="B23" s="79" t="s">
        <v>149</v>
      </c>
      <c r="C23" s="79" t="s">
        <v>150</v>
      </c>
      <c r="D23" s="18">
        <v>3</v>
      </c>
      <c r="E23" s="87" t="s">
        <v>281</v>
      </c>
      <c r="F23" s="18" t="str">
        <f t="shared" si="0"/>
        <v>L</v>
      </c>
      <c r="G23" s="29" t="str">
        <f t="shared" si="1"/>
        <v>3</v>
      </c>
      <c r="H23" s="29" t="str">
        <f t="shared" si="2"/>
        <v>3</v>
      </c>
      <c r="I23" s="15" t="s">
        <v>20</v>
      </c>
      <c r="J23" s="30" t="s">
        <v>15</v>
      </c>
      <c r="K23" s="20" t="s">
        <v>16</v>
      </c>
      <c r="L23" s="31">
        <v>3</v>
      </c>
      <c r="M23" s="18" t="str">
        <f t="shared" si="3"/>
        <v>B</v>
      </c>
      <c r="N23" s="19" t="str">
        <f t="shared" si="4"/>
        <v>Tdk Ambil</v>
      </c>
      <c r="P23" s="40" t="str">
        <f t="shared" si="5"/>
        <v>3</v>
      </c>
    </row>
    <row r="24" spans="1:16" ht="15">
      <c r="A24" s="15" t="s">
        <v>34</v>
      </c>
      <c r="B24" s="79" t="s">
        <v>154</v>
      </c>
      <c r="C24" s="20" t="s">
        <v>25</v>
      </c>
      <c r="D24" s="18">
        <v>3</v>
      </c>
      <c r="E24" s="87" t="s">
        <v>281</v>
      </c>
      <c r="F24" s="18" t="str">
        <f t="shared" si="0"/>
        <v>L</v>
      </c>
      <c r="G24" s="29" t="str">
        <f t="shared" si="1"/>
        <v>3</v>
      </c>
      <c r="H24" s="29" t="str">
        <f t="shared" si="2"/>
        <v>3</v>
      </c>
      <c r="I24" s="15" t="s">
        <v>20</v>
      </c>
      <c r="J24" s="30" t="s">
        <v>17</v>
      </c>
      <c r="K24" s="20" t="s">
        <v>18</v>
      </c>
      <c r="L24" s="31">
        <v>3</v>
      </c>
      <c r="M24" s="18" t="str">
        <f t="shared" si="3"/>
        <v>B</v>
      </c>
      <c r="N24" s="19" t="str">
        <f t="shared" si="4"/>
        <v>Tdk Ambil</v>
      </c>
      <c r="P24" s="40" t="str">
        <f t="shared" si="5"/>
        <v>3</v>
      </c>
    </row>
    <row r="25" spans="1:16" ht="15">
      <c r="A25" s="136"/>
      <c r="B25" s="137"/>
      <c r="C25" s="137"/>
      <c r="D25" s="137"/>
      <c r="E25" s="137"/>
      <c r="F25" s="138"/>
      <c r="G25" s="61"/>
      <c r="H25" s="29">
        <f>(H19*L19)+(H20*L20)+(H21*L21)+(H22*L22)+(H23*L23)+(H24*L24)</f>
        <v>51</v>
      </c>
      <c r="I25" s="163" t="s">
        <v>225</v>
      </c>
      <c r="J25" s="164"/>
      <c r="K25" s="103"/>
      <c r="L25" s="33">
        <f>SUM(L19:L24)</f>
        <v>18</v>
      </c>
      <c r="M25" s="34"/>
      <c r="N25" s="34"/>
      <c r="P25" s="61"/>
    </row>
    <row r="26" spans="1:16" ht="15">
      <c r="A26" s="154"/>
      <c r="B26" s="155"/>
      <c r="C26" s="155"/>
      <c r="D26" s="155"/>
      <c r="E26" s="155"/>
      <c r="F26" s="156"/>
      <c r="H26" s="108"/>
      <c r="I26" s="163" t="s">
        <v>226</v>
      </c>
      <c r="J26" s="164"/>
      <c r="K26" s="165"/>
      <c r="L26" s="35"/>
      <c r="M26" s="36">
        <f>G19+G20+G21+G22+G23+G24</f>
        <v>18</v>
      </c>
      <c r="N26" s="34"/>
      <c r="P26" s="40">
        <f>P19+P20+P21+P22+P23+P24</f>
        <v>18</v>
      </c>
    </row>
    <row r="27" spans="1:16" ht="15">
      <c r="A27" s="154"/>
      <c r="B27" s="155"/>
      <c r="C27" s="155"/>
      <c r="D27" s="155"/>
      <c r="E27" s="155"/>
      <c r="F27" s="156"/>
      <c r="H27" s="108"/>
      <c r="I27" s="163" t="s">
        <v>227</v>
      </c>
      <c r="J27" s="164"/>
      <c r="K27" s="165"/>
      <c r="L27" s="34"/>
      <c r="M27" s="34"/>
      <c r="N27" s="36">
        <f>L25-M26</f>
        <v>0</v>
      </c>
      <c r="P27" s="61"/>
    </row>
    <row r="28" ht="15">
      <c r="P28" s="61"/>
    </row>
    <row r="29" spans="1:16" ht="15">
      <c r="A29" s="143"/>
      <c r="B29" s="143"/>
      <c r="C29" s="143"/>
      <c r="D29" s="143"/>
      <c r="E29" s="143"/>
      <c r="F29" s="143"/>
      <c r="G29" s="166" t="s">
        <v>213</v>
      </c>
      <c r="H29" s="167"/>
      <c r="I29" s="26" t="s">
        <v>21</v>
      </c>
      <c r="J29" s="27"/>
      <c r="K29" s="27"/>
      <c r="L29" s="27"/>
      <c r="M29" s="27"/>
      <c r="N29" s="37"/>
      <c r="P29" s="61"/>
    </row>
    <row r="30" spans="1:16" ht="15">
      <c r="A30" s="28" t="s">
        <v>6</v>
      </c>
      <c r="B30" s="28" t="s">
        <v>0</v>
      </c>
      <c r="C30" s="28" t="s">
        <v>1</v>
      </c>
      <c r="D30" s="28" t="s">
        <v>2</v>
      </c>
      <c r="E30" s="28" t="s">
        <v>3</v>
      </c>
      <c r="F30" s="28" t="s">
        <v>4</v>
      </c>
      <c r="G30" s="166" t="s">
        <v>213</v>
      </c>
      <c r="H30" s="167"/>
      <c r="I30" s="28" t="s">
        <v>6</v>
      </c>
      <c r="J30" s="28" t="s">
        <v>0</v>
      </c>
      <c r="K30" s="28" t="s">
        <v>1</v>
      </c>
      <c r="L30" s="28" t="s">
        <v>2</v>
      </c>
      <c r="M30" s="28" t="s">
        <v>3</v>
      </c>
      <c r="N30" s="28" t="s">
        <v>5</v>
      </c>
      <c r="P30" s="61"/>
    </row>
    <row r="31" spans="1:16" ht="15">
      <c r="A31" s="15" t="s">
        <v>34</v>
      </c>
      <c r="B31" s="79" t="s">
        <v>153</v>
      </c>
      <c r="C31" s="20" t="s">
        <v>23</v>
      </c>
      <c r="D31" s="18">
        <v>3</v>
      </c>
      <c r="E31" s="87" t="s">
        <v>281</v>
      </c>
      <c r="F31" s="18" t="str">
        <f aca="true" t="shared" si="6" ref="F31:F36">IF(E31="A","L",IF(E31="B","L",IF(E31="C","L",IF(E31="D","TL",IF(E31="E","TL",IF(E31="0","BA"))))))</f>
        <v>L</v>
      </c>
      <c r="G31" s="39" t="str">
        <f aca="true" t="shared" si="7" ref="G31:G36">IF(N31="Tdk Ambil","3",IF(N31="Ambil","0"))</f>
        <v>3</v>
      </c>
      <c r="H31" s="40" t="str">
        <f aca="true" t="shared" si="8" ref="H31:H36">IF(M31="A","4",IF(M31="B","3",IF(M31="C","2",IF(M31="D","1",IF(M31="E","0")))))</f>
        <v>3</v>
      </c>
      <c r="I31" s="15" t="s">
        <v>34</v>
      </c>
      <c r="J31" s="30" t="s">
        <v>22</v>
      </c>
      <c r="K31" s="20" t="s">
        <v>23</v>
      </c>
      <c r="L31" s="21">
        <v>3</v>
      </c>
      <c r="M31" s="18" t="str">
        <f aca="true" t="shared" si="9" ref="M31:M36">E31</f>
        <v>B</v>
      </c>
      <c r="N31" s="19" t="str">
        <f aca="true" t="shared" si="10" ref="N31:N36">IF(F31="L","Tdk Ambil",IF(F31="TL","Ambil",IF(F31="BA","Ambil")))</f>
        <v>Tdk Ambil</v>
      </c>
      <c r="P31" s="40" t="str">
        <f aca="true" t="shared" si="11" ref="P31:P36">IF(M31="A","3",IF(M31="B","3",IF(M31="C","3",IF(M31="D","3",IF(M31="E","3",IF(M31="0","0",IF(M31="FALSE","0")))))))</f>
        <v>3</v>
      </c>
    </row>
    <row r="32" spans="1:16" ht="15">
      <c r="A32" s="15" t="s">
        <v>34</v>
      </c>
      <c r="B32" s="79" t="s">
        <v>154</v>
      </c>
      <c r="C32" s="20" t="s">
        <v>25</v>
      </c>
      <c r="D32" s="18">
        <v>3</v>
      </c>
      <c r="E32" s="87" t="s">
        <v>281</v>
      </c>
      <c r="F32" s="18" t="str">
        <f t="shared" si="6"/>
        <v>L</v>
      </c>
      <c r="G32" s="39" t="str">
        <f t="shared" si="7"/>
        <v>3</v>
      </c>
      <c r="H32" s="40" t="str">
        <f t="shared" si="8"/>
        <v>3</v>
      </c>
      <c r="I32" s="15" t="s">
        <v>34</v>
      </c>
      <c r="J32" s="30" t="s">
        <v>24</v>
      </c>
      <c r="K32" s="20" t="s">
        <v>25</v>
      </c>
      <c r="L32" s="21">
        <v>3</v>
      </c>
      <c r="M32" s="18" t="str">
        <f t="shared" si="9"/>
        <v>B</v>
      </c>
      <c r="N32" s="19" t="str">
        <f t="shared" si="10"/>
        <v>Tdk Ambil</v>
      </c>
      <c r="P32" s="40" t="str">
        <f t="shared" si="11"/>
        <v>3</v>
      </c>
    </row>
    <row r="33" spans="1:16" ht="15">
      <c r="A33" s="15" t="s">
        <v>20</v>
      </c>
      <c r="B33" s="79" t="s">
        <v>155</v>
      </c>
      <c r="C33" s="20" t="s">
        <v>27</v>
      </c>
      <c r="D33" s="18">
        <v>3</v>
      </c>
      <c r="E33" s="87" t="s">
        <v>280</v>
      </c>
      <c r="F33" s="18" t="str">
        <f t="shared" si="6"/>
        <v>L</v>
      </c>
      <c r="G33" s="39" t="str">
        <f t="shared" si="7"/>
        <v>3</v>
      </c>
      <c r="H33" s="40" t="str">
        <f t="shared" si="8"/>
        <v>4</v>
      </c>
      <c r="I33" s="15" t="s">
        <v>34</v>
      </c>
      <c r="J33" s="30" t="s">
        <v>26</v>
      </c>
      <c r="K33" s="20" t="s">
        <v>27</v>
      </c>
      <c r="L33" s="21">
        <v>3</v>
      </c>
      <c r="M33" s="18" t="str">
        <f t="shared" si="9"/>
        <v>A</v>
      </c>
      <c r="N33" s="19" t="str">
        <f t="shared" si="10"/>
        <v>Tdk Ambil</v>
      </c>
      <c r="P33" s="40" t="str">
        <f t="shared" si="11"/>
        <v>3</v>
      </c>
    </row>
    <row r="34" spans="1:16" ht="15">
      <c r="A34" s="15" t="s">
        <v>34</v>
      </c>
      <c r="B34" s="79" t="s">
        <v>156</v>
      </c>
      <c r="C34" s="79" t="s">
        <v>157</v>
      </c>
      <c r="D34" s="18">
        <v>3</v>
      </c>
      <c r="E34" s="87" t="s">
        <v>281</v>
      </c>
      <c r="F34" s="18" t="str">
        <f t="shared" si="6"/>
        <v>L</v>
      </c>
      <c r="G34" s="39" t="str">
        <f t="shared" si="7"/>
        <v>3</v>
      </c>
      <c r="H34" s="40" t="str">
        <f t="shared" si="8"/>
        <v>3</v>
      </c>
      <c r="I34" s="15" t="s">
        <v>34</v>
      </c>
      <c r="J34" s="30" t="s">
        <v>28</v>
      </c>
      <c r="K34" s="41" t="s">
        <v>29</v>
      </c>
      <c r="L34" s="21">
        <v>3</v>
      </c>
      <c r="M34" s="18" t="str">
        <f t="shared" si="9"/>
        <v>B</v>
      </c>
      <c r="N34" s="19" t="str">
        <f t="shared" si="10"/>
        <v>Tdk Ambil</v>
      </c>
      <c r="P34" s="40" t="str">
        <f t="shared" si="11"/>
        <v>3</v>
      </c>
    </row>
    <row r="35" spans="1:16" ht="15">
      <c r="A35" s="15" t="s">
        <v>20</v>
      </c>
      <c r="B35" s="79" t="s">
        <v>151</v>
      </c>
      <c r="C35" s="79" t="s">
        <v>152</v>
      </c>
      <c r="D35" s="18">
        <v>3</v>
      </c>
      <c r="E35" s="87" t="s">
        <v>281</v>
      </c>
      <c r="F35" s="18" t="str">
        <f t="shared" si="6"/>
        <v>L</v>
      </c>
      <c r="G35" s="39" t="str">
        <f t="shared" si="7"/>
        <v>3</v>
      </c>
      <c r="H35" s="40" t="str">
        <f t="shared" si="8"/>
        <v>3</v>
      </c>
      <c r="I35" s="15" t="s">
        <v>34</v>
      </c>
      <c r="J35" s="30" t="s">
        <v>30</v>
      </c>
      <c r="K35" s="20" t="s">
        <v>31</v>
      </c>
      <c r="L35" s="21">
        <v>3</v>
      </c>
      <c r="M35" s="18" t="str">
        <f t="shared" si="9"/>
        <v>B</v>
      </c>
      <c r="N35" s="19" t="str">
        <f t="shared" si="10"/>
        <v>Tdk Ambil</v>
      </c>
      <c r="P35" s="40" t="str">
        <f t="shared" si="11"/>
        <v>3</v>
      </c>
    </row>
    <row r="36" spans="1:16" ht="15">
      <c r="A36" s="15" t="s">
        <v>34</v>
      </c>
      <c r="B36" s="79" t="s">
        <v>158</v>
      </c>
      <c r="C36" s="79" t="s">
        <v>159</v>
      </c>
      <c r="D36" s="18">
        <v>3</v>
      </c>
      <c r="E36" s="87" t="s">
        <v>281</v>
      </c>
      <c r="F36" s="18" t="str">
        <f t="shared" si="6"/>
        <v>L</v>
      </c>
      <c r="G36" s="39" t="str">
        <f t="shared" si="7"/>
        <v>3</v>
      </c>
      <c r="H36" s="40" t="str">
        <f t="shared" si="8"/>
        <v>3</v>
      </c>
      <c r="I36" s="42" t="s">
        <v>34</v>
      </c>
      <c r="J36" s="43" t="s">
        <v>32</v>
      </c>
      <c r="K36" s="44" t="s">
        <v>33</v>
      </c>
      <c r="L36" s="45">
        <v>3</v>
      </c>
      <c r="M36" s="46" t="str">
        <f t="shared" si="9"/>
        <v>B</v>
      </c>
      <c r="N36" s="19" t="str">
        <f t="shared" si="10"/>
        <v>Tdk Ambil</v>
      </c>
      <c r="P36" s="40" t="str">
        <f t="shared" si="11"/>
        <v>3</v>
      </c>
    </row>
    <row r="37" spans="1:16" ht="15">
      <c r="A37" s="136"/>
      <c r="B37" s="137"/>
      <c r="C37" s="137"/>
      <c r="D37" s="137"/>
      <c r="E37" s="137"/>
      <c r="F37" s="138"/>
      <c r="G37" s="61"/>
      <c r="H37" s="40">
        <f>(H31*L31)+(H32*L32)+(H33*L33)+(H34*L34)+(H35*L35)+(H36*L36)</f>
        <v>57</v>
      </c>
      <c r="I37" s="163" t="s">
        <v>225</v>
      </c>
      <c r="J37" s="164"/>
      <c r="K37" s="165"/>
      <c r="L37" s="33">
        <f>SUM(L31:L36)</f>
        <v>18</v>
      </c>
      <c r="M37" s="34"/>
      <c r="N37" s="34"/>
      <c r="P37" s="61"/>
    </row>
    <row r="38" spans="1:16" ht="15">
      <c r="A38" s="154"/>
      <c r="B38" s="155"/>
      <c r="C38" s="155"/>
      <c r="D38" s="155"/>
      <c r="E38" s="155"/>
      <c r="F38" s="156"/>
      <c r="I38" s="163" t="s">
        <v>226</v>
      </c>
      <c r="J38" s="164"/>
      <c r="K38" s="165"/>
      <c r="L38" s="35"/>
      <c r="M38" s="47">
        <f>G31+G32+G33+G34+G35+G36</f>
        <v>18</v>
      </c>
      <c r="N38" s="48"/>
      <c r="P38" s="40">
        <f>P31+P32+P33+P34+P35+P36</f>
        <v>18</v>
      </c>
    </row>
    <row r="39" spans="1:16" ht="13.5" customHeight="1">
      <c r="A39" s="154"/>
      <c r="B39" s="155"/>
      <c r="C39" s="155"/>
      <c r="D39" s="155"/>
      <c r="E39" s="155"/>
      <c r="F39" s="156"/>
      <c r="I39" s="163" t="s">
        <v>227</v>
      </c>
      <c r="J39" s="164"/>
      <c r="K39" s="165"/>
      <c r="L39" s="34"/>
      <c r="M39" s="48"/>
      <c r="N39" s="47">
        <f>L37-M38</f>
        <v>0</v>
      </c>
      <c r="P39" s="61"/>
    </row>
    <row r="40" spans="9:16" ht="15">
      <c r="I40" s="49"/>
      <c r="J40" s="49"/>
      <c r="K40" s="49"/>
      <c r="L40" s="50"/>
      <c r="M40" s="54"/>
      <c r="N40" s="54"/>
      <c r="P40" s="61"/>
    </row>
    <row r="41" spans="1:16" ht="15">
      <c r="A41" s="143"/>
      <c r="B41" s="143"/>
      <c r="C41" s="143"/>
      <c r="D41" s="143"/>
      <c r="E41" s="143"/>
      <c r="F41" s="143"/>
      <c r="G41" s="166" t="s">
        <v>213</v>
      </c>
      <c r="H41" s="167"/>
      <c r="I41" s="26" t="s">
        <v>35</v>
      </c>
      <c r="J41" s="27"/>
      <c r="K41" s="27"/>
      <c r="L41" s="27"/>
      <c r="M41" s="27"/>
      <c r="N41" s="37"/>
      <c r="P41" s="61"/>
    </row>
    <row r="42" spans="1:16" ht="15">
      <c r="A42" s="28" t="s">
        <v>6</v>
      </c>
      <c r="B42" s="28" t="s">
        <v>0</v>
      </c>
      <c r="C42" s="28" t="s">
        <v>1</v>
      </c>
      <c r="D42" s="28" t="s">
        <v>2</v>
      </c>
      <c r="E42" s="28" t="s">
        <v>3</v>
      </c>
      <c r="F42" s="28" t="s">
        <v>4</v>
      </c>
      <c r="G42" s="166" t="s">
        <v>213</v>
      </c>
      <c r="H42" s="167"/>
      <c r="I42" s="28" t="s">
        <v>6</v>
      </c>
      <c r="J42" s="28" t="s">
        <v>0</v>
      </c>
      <c r="K42" s="28" t="s">
        <v>1</v>
      </c>
      <c r="L42" s="28" t="s">
        <v>2</v>
      </c>
      <c r="M42" s="28" t="s">
        <v>3</v>
      </c>
      <c r="N42" s="28" t="s">
        <v>5</v>
      </c>
      <c r="P42" s="61"/>
    </row>
    <row r="43" spans="1:16" ht="15">
      <c r="A43" s="15" t="s">
        <v>67</v>
      </c>
      <c r="B43" s="79" t="s">
        <v>160</v>
      </c>
      <c r="C43" s="79" t="s">
        <v>161</v>
      </c>
      <c r="D43" s="18">
        <v>3</v>
      </c>
      <c r="E43" s="87" t="s">
        <v>281</v>
      </c>
      <c r="F43" s="18" t="str">
        <f aca="true" t="shared" si="12" ref="F43:F49">IF(E43="A","L",IF(E43="B","L",IF(E43="C","L",IF(E43="D","TL",IF(E43="E","TL",IF(E43="0","BA"))))))</f>
        <v>L</v>
      </c>
      <c r="G43" s="29" t="str">
        <f>IF(N43="Tdk Ambil","3",IF(N43="Ambil","0"))</f>
        <v>3</v>
      </c>
      <c r="H43" s="40" t="str">
        <f aca="true" t="shared" si="13" ref="H43:H49">IF(M43="A","4",IF(M43="B","3",IF(M43="C","2",IF(M43="D","1",IF(M43="E","0")))))</f>
        <v>3</v>
      </c>
      <c r="I43" s="15" t="s">
        <v>50</v>
      </c>
      <c r="J43" s="51" t="s">
        <v>36</v>
      </c>
      <c r="K43" s="20" t="s">
        <v>37</v>
      </c>
      <c r="L43" s="21">
        <v>3</v>
      </c>
      <c r="M43" s="18" t="str">
        <f aca="true" t="shared" si="14" ref="M43:M49">E43</f>
        <v>B</v>
      </c>
      <c r="N43" s="19" t="str">
        <f aca="true" t="shared" si="15" ref="N43:N49">IF(F43="L","Tdk Ambil",IF(F43="TL","Ambil",IF(F43="BA","Ambil")))</f>
        <v>Tdk Ambil</v>
      </c>
      <c r="P43" s="40" t="str">
        <f>IF(M43="A","3",IF(M43="B","3",IF(M43="C","3",IF(M43="D","3",IF(M43="E","3",IF(M43="0","0",IF(M43="FALSE","0")))))))</f>
        <v>3</v>
      </c>
    </row>
    <row r="44" spans="1:16" ht="15" customHeight="1">
      <c r="A44" s="15" t="s">
        <v>34</v>
      </c>
      <c r="B44" s="79" t="s">
        <v>162</v>
      </c>
      <c r="C44" s="79" t="s">
        <v>163</v>
      </c>
      <c r="D44" s="18">
        <v>3</v>
      </c>
      <c r="E44" s="87" t="s">
        <v>281</v>
      </c>
      <c r="F44" s="18" t="str">
        <f t="shared" si="12"/>
        <v>L</v>
      </c>
      <c r="G44" s="29" t="str">
        <f>IF(N44="Tdk Ambil","2",IF(N44="Ambil","0"))</f>
        <v>2</v>
      </c>
      <c r="H44" s="40" t="str">
        <f t="shared" si="13"/>
        <v>3</v>
      </c>
      <c r="I44" s="15" t="s">
        <v>50</v>
      </c>
      <c r="J44" s="51" t="s">
        <v>38</v>
      </c>
      <c r="K44" s="52" t="s">
        <v>39</v>
      </c>
      <c r="L44" s="21">
        <v>2</v>
      </c>
      <c r="M44" s="18" t="str">
        <f t="shared" si="14"/>
        <v>B</v>
      </c>
      <c r="N44" s="19" t="str">
        <f t="shared" si="15"/>
        <v>Tdk Ambil</v>
      </c>
      <c r="P44" s="40" t="str">
        <f>IF(M44="A","2",IF(M44="B","2",IF(M44="C","2",IF(M44="D","2",IF(M44="E","2",IF(M44="0","0",IF(M44="FALSE","0")))))))</f>
        <v>2</v>
      </c>
    </row>
    <row r="45" spans="1:16" ht="15">
      <c r="A45" s="15" t="s">
        <v>86</v>
      </c>
      <c r="B45" s="79" t="s">
        <v>164</v>
      </c>
      <c r="C45" s="79" t="s">
        <v>165</v>
      </c>
      <c r="D45" s="18">
        <v>3</v>
      </c>
      <c r="E45" s="3" t="s">
        <v>228</v>
      </c>
      <c r="F45" s="18" t="str">
        <f t="shared" si="12"/>
        <v>BA</v>
      </c>
      <c r="G45" s="29" t="str">
        <f>IF(N45="Tdk Ambil","3",IF(N45="Ambil","0"))</f>
        <v>0</v>
      </c>
      <c r="H45" s="40" t="b">
        <f t="shared" si="13"/>
        <v>0</v>
      </c>
      <c r="I45" s="15" t="s">
        <v>50</v>
      </c>
      <c r="J45" s="51" t="s">
        <v>40</v>
      </c>
      <c r="K45" s="20" t="s">
        <v>41</v>
      </c>
      <c r="L45" s="21">
        <v>3</v>
      </c>
      <c r="M45" s="18" t="str">
        <f t="shared" si="14"/>
        <v>0</v>
      </c>
      <c r="N45" s="19" t="str">
        <f t="shared" si="15"/>
        <v>Ambil</v>
      </c>
      <c r="P45" s="40" t="str">
        <f>IF(M45="A","3",IF(M45="B","3",IF(M45="C","3",IF(M45="D","3",IF(M45="E","3",IF(M45="0","0",IF(M45="FALSE","0")))))))</f>
        <v>0</v>
      </c>
    </row>
    <row r="46" spans="1:16" ht="15">
      <c r="A46" s="15" t="s">
        <v>50</v>
      </c>
      <c r="B46" s="79" t="s">
        <v>166</v>
      </c>
      <c r="C46" s="79" t="s">
        <v>167</v>
      </c>
      <c r="D46" s="18">
        <v>3</v>
      </c>
      <c r="E46" s="87" t="s">
        <v>281</v>
      </c>
      <c r="F46" s="18" t="str">
        <f>IF(E46="A","L",IF(E46="B","L",IF(E46="C","L",IF(E46="D","TL",IF(E46="E","TL",IF(E46="0","BA"))))))</f>
        <v>L</v>
      </c>
      <c r="G46" s="29" t="str">
        <f>IF(N46="Tdk Ambil","3",IF(N46="Ambil","0"))</f>
        <v>3</v>
      </c>
      <c r="H46" s="40" t="str">
        <f t="shared" si="13"/>
        <v>3</v>
      </c>
      <c r="I46" s="15" t="s">
        <v>50</v>
      </c>
      <c r="J46" s="51" t="s">
        <v>42</v>
      </c>
      <c r="K46" s="20" t="s">
        <v>43</v>
      </c>
      <c r="L46" s="21">
        <v>3</v>
      </c>
      <c r="M46" s="18" t="str">
        <f t="shared" si="14"/>
        <v>B</v>
      </c>
      <c r="N46" s="19" t="str">
        <f t="shared" si="15"/>
        <v>Tdk Ambil</v>
      </c>
      <c r="P46" s="40" t="str">
        <f>IF(M46="A","3",IF(M46="B","3",IF(M46="C","3",IF(M46="D","3",IF(M46="E","3",IF(M46="0","0",IF(M46="FALSE","0")))))))</f>
        <v>3</v>
      </c>
    </row>
    <row r="47" spans="1:16" ht="15">
      <c r="A47" s="15" t="s">
        <v>50</v>
      </c>
      <c r="B47" s="79" t="s">
        <v>168</v>
      </c>
      <c r="C47" s="79" t="s">
        <v>45</v>
      </c>
      <c r="D47" s="18">
        <v>3</v>
      </c>
      <c r="E47" s="87" t="s">
        <v>281</v>
      </c>
      <c r="F47" s="18" t="str">
        <f t="shared" si="12"/>
        <v>L</v>
      </c>
      <c r="G47" s="29" t="str">
        <f>IF(N47="Tdk Ambil","3",IF(N47="Ambil","0"))</f>
        <v>3</v>
      </c>
      <c r="H47" s="40" t="str">
        <f t="shared" si="13"/>
        <v>3</v>
      </c>
      <c r="I47" s="15" t="s">
        <v>50</v>
      </c>
      <c r="J47" s="30" t="s">
        <v>44</v>
      </c>
      <c r="K47" s="41" t="s">
        <v>45</v>
      </c>
      <c r="L47" s="21">
        <v>3</v>
      </c>
      <c r="M47" s="18" t="str">
        <f t="shared" si="14"/>
        <v>B</v>
      </c>
      <c r="N47" s="19" t="str">
        <f t="shared" si="15"/>
        <v>Tdk Ambil</v>
      </c>
      <c r="P47" s="40" t="str">
        <f>IF(M47="A","3",IF(M47="B","3",IF(M47="C","3",IF(M47="D","3",IF(M47="E","3",IF(M47="0","0",IF(M47="FALSE","0")))))))</f>
        <v>3</v>
      </c>
    </row>
    <row r="48" spans="1:16" ht="15">
      <c r="A48" s="15" t="s">
        <v>98</v>
      </c>
      <c r="B48" s="79" t="s">
        <v>169</v>
      </c>
      <c r="C48" s="79" t="s">
        <v>47</v>
      </c>
      <c r="D48" s="18">
        <v>3</v>
      </c>
      <c r="E48" s="3" t="s">
        <v>228</v>
      </c>
      <c r="F48" s="18" t="str">
        <f t="shared" si="12"/>
        <v>BA</v>
      </c>
      <c r="G48" s="29" t="str">
        <f>IF(N48="Tdk Ambil","3",IF(N48="Ambil","0"))</f>
        <v>0</v>
      </c>
      <c r="H48" s="40" t="b">
        <f t="shared" si="13"/>
        <v>0</v>
      </c>
      <c r="I48" s="15" t="s">
        <v>50</v>
      </c>
      <c r="J48" s="53" t="s">
        <v>46</v>
      </c>
      <c r="K48" s="20" t="s">
        <v>47</v>
      </c>
      <c r="L48" s="21">
        <v>3</v>
      </c>
      <c r="M48" s="18" t="str">
        <f t="shared" si="14"/>
        <v>0</v>
      </c>
      <c r="N48" s="19" t="str">
        <f t="shared" si="15"/>
        <v>Ambil</v>
      </c>
      <c r="P48" s="40" t="str">
        <f>IF(M48="A","3",IF(M48="B","3",IF(M48="C","3",IF(M48="D","3",IF(M48="E","3",IF(M48="0","0",IF(M48="FALSE","0")))))))</f>
        <v>0</v>
      </c>
    </row>
    <row r="49" spans="1:16" ht="15">
      <c r="A49" s="15" t="s">
        <v>34</v>
      </c>
      <c r="B49" s="79" t="s">
        <v>171</v>
      </c>
      <c r="C49" s="79" t="s">
        <v>172</v>
      </c>
      <c r="D49" s="18">
        <v>3</v>
      </c>
      <c r="E49" s="87" t="s">
        <v>280</v>
      </c>
      <c r="F49" s="18" t="str">
        <f t="shared" si="12"/>
        <v>L</v>
      </c>
      <c r="G49" s="29" t="str">
        <f>IF(N49="Tdk Ambil","3",IF(N49="Ambil","0"))</f>
        <v>3</v>
      </c>
      <c r="H49" s="40" t="str">
        <f t="shared" si="13"/>
        <v>4</v>
      </c>
      <c r="I49" s="15" t="s">
        <v>50</v>
      </c>
      <c r="J49" s="53" t="s">
        <v>48</v>
      </c>
      <c r="K49" s="20" t="s">
        <v>49</v>
      </c>
      <c r="L49" s="21">
        <v>3</v>
      </c>
      <c r="M49" s="18" t="str">
        <f t="shared" si="14"/>
        <v>A</v>
      </c>
      <c r="N49" s="19" t="str">
        <f t="shared" si="15"/>
        <v>Tdk Ambil</v>
      </c>
      <c r="P49" s="40" t="str">
        <f>IF(M49="A","3",IF(M49="B","3",IF(M49="C","3",IF(M49="D","3",IF(M49="E","3",IF(M49="0","0",IF(M49="FALSE","0")))))))</f>
        <v>3</v>
      </c>
    </row>
    <row r="50" spans="1:16" ht="15">
      <c r="A50" s="136"/>
      <c r="B50" s="137"/>
      <c r="C50" s="137"/>
      <c r="D50" s="137"/>
      <c r="E50" s="137"/>
      <c r="F50" s="138"/>
      <c r="G50" s="61"/>
      <c r="H50" s="40">
        <f>(H43*L43)+(H44*L44)+(H45*L45)+(H46*L46)+(H47*L47)+(H48*L48)+(H49*L49)</f>
        <v>45</v>
      </c>
      <c r="I50" s="163" t="s">
        <v>225</v>
      </c>
      <c r="J50" s="164"/>
      <c r="K50" s="165"/>
      <c r="L50" s="33">
        <f>SUM(L43:L49)</f>
        <v>20</v>
      </c>
      <c r="M50" s="34"/>
      <c r="N50" s="34"/>
      <c r="P50" s="61"/>
    </row>
    <row r="51" spans="1:16" ht="15">
      <c r="A51" s="136"/>
      <c r="B51" s="137"/>
      <c r="C51" s="137"/>
      <c r="D51" s="137"/>
      <c r="E51" s="137"/>
      <c r="F51" s="138"/>
      <c r="I51" s="163" t="s">
        <v>226</v>
      </c>
      <c r="J51" s="164"/>
      <c r="K51" s="165"/>
      <c r="L51" s="35"/>
      <c r="M51" s="36">
        <f>G43+G44+G45+G46+G47+G48+G49</f>
        <v>14</v>
      </c>
      <c r="N51" s="55"/>
      <c r="P51" s="40">
        <f>P43+P44+P45+P46+P47+P48+P49</f>
        <v>14</v>
      </c>
    </row>
    <row r="52" spans="1:16" ht="15">
      <c r="A52" s="136"/>
      <c r="B52" s="137"/>
      <c r="C52" s="137"/>
      <c r="D52" s="137"/>
      <c r="E52" s="137"/>
      <c r="F52" s="138"/>
      <c r="I52" s="163" t="s">
        <v>227</v>
      </c>
      <c r="J52" s="164"/>
      <c r="K52" s="165"/>
      <c r="L52" s="34"/>
      <c r="M52" s="55"/>
      <c r="N52" s="36">
        <f>L50-M51</f>
        <v>6</v>
      </c>
      <c r="P52" s="61"/>
    </row>
    <row r="53" ht="15">
      <c r="P53" s="61"/>
    </row>
    <row r="54" spans="1:16" ht="15">
      <c r="A54" s="143"/>
      <c r="B54" s="143"/>
      <c r="C54" s="143"/>
      <c r="D54" s="143"/>
      <c r="E54" s="143"/>
      <c r="F54" s="143"/>
      <c r="G54" s="166" t="s">
        <v>213</v>
      </c>
      <c r="H54" s="167"/>
      <c r="I54" s="26" t="s">
        <v>51</v>
      </c>
      <c r="J54" s="27"/>
      <c r="K54" s="27"/>
      <c r="L54" s="27"/>
      <c r="M54" s="27"/>
      <c r="N54" s="37"/>
      <c r="P54" s="61"/>
    </row>
    <row r="55" spans="1:16" ht="15">
      <c r="A55" s="28" t="s">
        <v>6</v>
      </c>
      <c r="B55" s="28" t="s">
        <v>0</v>
      </c>
      <c r="C55" s="28" t="s">
        <v>1</v>
      </c>
      <c r="D55" s="28" t="s">
        <v>2</v>
      </c>
      <c r="E55" s="28" t="s">
        <v>3</v>
      </c>
      <c r="F55" s="28" t="s">
        <v>4</v>
      </c>
      <c r="G55" s="166" t="s">
        <v>213</v>
      </c>
      <c r="H55" s="167"/>
      <c r="I55" s="28" t="s">
        <v>6</v>
      </c>
      <c r="J55" s="28" t="s">
        <v>0</v>
      </c>
      <c r="K55" s="28" t="s">
        <v>1</v>
      </c>
      <c r="L55" s="28" t="s">
        <v>2</v>
      </c>
      <c r="M55" s="28" t="s">
        <v>3</v>
      </c>
      <c r="N55" s="28" t="s">
        <v>5</v>
      </c>
      <c r="P55" s="61"/>
    </row>
    <row r="56" spans="1:16" ht="15">
      <c r="A56" s="15" t="s">
        <v>67</v>
      </c>
      <c r="B56" s="79" t="s">
        <v>173</v>
      </c>
      <c r="C56" s="79" t="s">
        <v>174</v>
      </c>
      <c r="D56" s="18">
        <v>3</v>
      </c>
      <c r="E56" s="87" t="s">
        <v>281</v>
      </c>
      <c r="F56" s="18" t="str">
        <f>IF(E56="A","L",IF(E56="B","L",IF(E56="C","L",IF(E56="D","TL",IF(E56="E","TL",IF(E56="0","BA"))))))</f>
        <v>L</v>
      </c>
      <c r="G56" s="29" t="str">
        <f aca="true" t="shared" si="16" ref="G56:G62">IF(N56="Tdk Ambil","3",IF(N56="Ambil","0"))</f>
        <v>3</v>
      </c>
      <c r="H56" s="40" t="str">
        <f aca="true" t="shared" si="17" ref="H56:H62">IF(M56="A","4",IF(M56="B","3",IF(M56="C","2",IF(M56="D","1",IF(M56="E","0")))))</f>
        <v>3</v>
      </c>
      <c r="I56" s="18" t="s">
        <v>67</v>
      </c>
      <c r="J56" s="56" t="s">
        <v>52</v>
      </c>
      <c r="K56" s="20" t="s">
        <v>53</v>
      </c>
      <c r="L56" s="21">
        <v>3</v>
      </c>
      <c r="M56" s="18" t="str">
        <f>E56</f>
        <v>B</v>
      </c>
      <c r="N56" s="19" t="str">
        <f>IF(F56="L","Tdk Ambil",IF(F56="TL","Ambil",IF(F56="BA","Ambil")))</f>
        <v>Tdk Ambil</v>
      </c>
      <c r="P56" s="40" t="str">
        <f>IF(M56="A","3",IF(M56="B","3",IF(M56="C","3",IF(M56="D","3",IF(M56="E","3",IF(M56="0","0",IF(M56="FALSE","0")))))))</f>
        <v>3</v>
      </c>
    </row>
    <row r="57" spans="1:16" ht="15">
      <c r="A57" s="15" t="s">
        <v>86</v>
      </c>
      <c r="B57" s="79" t="s">
        <v>175</v>
      </c>
      <c r="C57" s="79" t="s">
        <v>176</v>
      </c>
      <c r="D57" s="18">
        <v>3</v>
      </c>
      <c r="E57" s="87" t="s">
        <v>281</v>
      </c>
      <c r="F57" s="18" t="str">
        <f>IF(E57="A","L",IF(E57="B","L",IF(E57="C","L",IF(E57="D","TL",IF(E57="E","TL",IF(E57="0","BA"))))))</f>
        <v>L</v>
      </c>
      <c r="G57" s="29" t="str">
        <f t="shared" si="16"/>
        <v>3</v>
      </c>
      <c r="H57" s="40" t="str">
        <f t="shared" si="17"/>
        <v>3</v>
      </c>
      <c r="I57" s="18" t="s">
        <v>67</v>
      </c>
      <c r="J57" s="56" t="s">
        <v>54</v>
      </c>
      <c r="K57" s="20" t="s">
        <v>55</v>
      </c>
      <c r="L57" s="21">
        <v>3</v>
      </c>
      <c r="M57" s="18" t="str">
        <f>E57</f>
        <v>B</v>
      </c>
      <c r="N57" s="19" t="str">
        <f>IF(F57="L","Tdk Ambil",IF(F57="TL","Ambil",IF(F57="BA","Ambil")))</f>
        <v>Tdk Ambil</v>
      </c>
      <c r="P57" s="40" t="str">
        <f aca="true" t="shared" si="18" ref="P57:P62">IF(M57="A","3",IF(M57="B","3",IF(M57="C","3",IF(M57="D","3",IF(M57="E","3",IF(M57="0","0",IF(M57="FALSE","0")))))))</f>
        <v>3</v>
      </c>
    </row>
    <row r="58" spans="1:16" ht="15">
      <c r="A58" s="15"/>
      <c r="B58" s="140" t="s">
        <v>221</v>
      </c>
      <c r="C58" s="141"/>
      <c r="D58" s="141"/>
      <c r="E58" s="141"/>
      <c r="F58" s="142"/>
      <c r="G58" s="29" t="str">
        <f t="shared" si="16"/>
        <v>0</v>
      </c>
      <c r="H58" s="40" t="b">
        <f t="shared" si="17"/>
        <v>0</v>
      </c>
      <c r="I58" s="18" t="s">
        <v>67</v>
      </c>
      <c r="J58" s="56" t="s">
        <v>56</v>
      </c>
      <c r="K58" s="20" t="s">
        <v>57</v>
      </c>
      <c r="L58" s="21">
        <v>3</v>
      </c>
      <c r="M58" s="32" t="s">
        <v>228</v>
      </c>
      <c r="N58" s="38" t="s">
        <v>224</v>
      </c>
      <c r="P58" s="40" t="str">
        <f t="shared" si="18"/>
        <v>0</v>
      </c>
    </row>
    <row r="59" spans="1:16" ht="15">
      <c r="A59" s="15" t="s">
        <v>50</v>
      </c>
      <c r="B59" s="79" t="s">
        <v>166</v>
      </c>
      <c r="C59" s="79" t="s">
        <v>167</v>
      </c>
      <c r="D59" s="18">
        <v>3</v>
      </c>
      <c r="E59" s="87" t="s">
        <v>281</v>
      </c>
      <c r="F59" s="18" t="str">
        <f>IF(E59="A","L",IF(E59="B","L",IF(E59="C","L",IF(E59="D","TL",IF(E59="E","TL",IF(E59="0","BA"))))))</f>
        <v>L</v>
      </c>
      <c r="G59" s="29" t="str">
        <f t="shared" si="16"/>
        <v>3</v>
      </c>
      <c r="H59" s="40" t="str">
        <f t="shared" si="17"/>
        <v>3</v>
      </c>
      <c r="I59" s="18" t="s">
        <v>67</v>
      </c>
      <c r="J59" s="56" t="s">
        <v>58</v>
      </c>
      <c r="K59" s="20" t="s">
        <v>59</v>
      </c>
      <c r="L59" s="21">
        <v>3</v>
      </c>
      <c r="M59" s="18" t="str">
        <f>E59</f>
        <v>B</v>
      </c>
      <c r="N59" s="19" t="str">
        <f>IF(F59="L","Tdk Ambil",IF(F59="TL","Ambil",IF(F59="BA","Ambil")))</f>
        <v>Tdk Ambil</v>
      </c>
      <c r="P59" s="40" t="str">
        <f t="shared" si="18"/>
        <v>3</v>
      </c>
    </row>
    <row r="60" spans="1:16" ht="15">
      <c r="A60" s="15" t="s">
        <v>86</v>
      </c>
      <c r="B60" s="79" t="s">
        <v>177</v>
      </c>
      <c r="C60" s="79" t="s">
        <v>178</v>
      </c>
      <c r="D60" s="18">
        <v>3</v>
      </c>
      <c r="E60" s="3" t="s">
        <v>228</v>
      </c>
      <c r="F60" s="18" t="str">
        <f>IF(E60="A","L",IF(E60="B","L",IF(E60="C","L",IF(E60="D","TL",IF(E60="E","TL",IF(E60="0","BA"))))))</f>
        <v>BA</v>
      </c>
      <c r="G60" s="29" t="str">
        <f t="shared" si="16"/>
        <v>0</v>
      </c>
      <c r="H60" s="40" t="b">
        <f t="shared" si="17"/>
        <v>0</v>
      </c>
      <c r="I60" s="18" t="s">
        <v>67</v>
      </c>
      <c r="J60" s="56" t="s">
        <v>60</v>
      </c>
      <c r="K60" s="20" t="s">
        <v>61</v>
      </c>
      <c r="L60" s="21">
        <v>3</v>
      </c>
      <c r="M60" s="18" t="str">
        <f>E60</f>
        <v>0</v>
      </c>
      <c r="N60" s="19" t="str">
        <f>IF(F60="L","Tdk Ambil",IF(F60="TL","Ambil",IF(F60="BA","Ambil")))</f>
        <v>Ambil</v>
      </c>
      <c r="P60" s="40" t="str">
        <f t="shared" si="18"/>
        <v>0</v>
      </c>
    </row>
    <row r="61" spans="1:16" ht="15">
      <c r="A61" s="15" t="s">
        <v>98</v>
      </c>
      <c r="B61" s="79" t="s">
        <v>179</v>
      </c>
      <c r="C61" s="79" t="s">
        <v>180</v>
      </c>
      <c r="D61" s="18">
        <v>3</v>
      </c>
      <c r="E61" s="3" t="s">
        <v>228</v>
      </c>
      <c r="F61" s="18" t="str">
        <f>IF(E61="A","L",IF(E61="B","L",IF(E61="C","L",IF(E61="D","TL",IF(E61="E","TL",IF(E61="0","BA"))))))</f>
        <v>BA</v>
      </c>
      <c r="G61" s="29" t="str">
        <f t="shared" si="16"/>
        <v>0</v>
      </c>
      <c r="H61" s="40" t="b">
        <f t="shared" si="17"/>
        <v>0</v>
      </c>
      <c r="I61" s="18" t="s">
        <v>67</v>
      </c>
      <c r="J61" s="15" t="s">
        <v>62</v>
      </c>
      <c r="K61" s="20" t="s">
        <v>63</v>
      </c>
      <c r="L61" s="21">
        <v>3</v>
      </c>
      <c r="M61" s="18" t="str">
        <f>E61</f>
        <v>0</v>
      </c>
      <c r="N61" s="19" t="str">
        <f>IF(F61="L","Tdk Ambil",IF(F61="TL","Ambil",IF(F61="BA","Ambil")))</f>
        <v>Ambil</v>
      </c>
      <c r="P61" s="40" t="str">
        <f t="shared" si="18"/>
        <v>0</v>
      </c>
    </row>
    <row r="62" spans="1:16" ht="15">
      <c r="A62" s="15" t="s">
        <v>86</v>
      </c>
      <c r="B62" s="79" t="s">
        <v>170</v>
      </c>
      <c r="C62" s="79" t="s">
        <v>181</v>
      </c>
      <c r="D62" s="18">
        <v>3</v>
      </c>
      <c r="E62" s="3" t="s">
        <v>228</v>
      </c>
      <c r="F62" s="18" t="str">
        <f>IF(E62="A","L",IF(E62="B","L",IF(E62="C","L",IF(E62="D","TL",IF(E62="E","TL",IF(E62="0","BA"))))))</f>
        <v>BA</v>
      </c>
      <c r="G62" s="29" t="str">
        <f t="shared" si="16"/>
        <v>0</v>
      </c>
      <c r="H62" s="40" t="b">
        <f t="shared" si="17"/>
        <v>0</v>
      </c>
      <c r="I62" s="18" t="s">
        <v>67</v>
      </c>
      <c r="J62" s="15" t="s">
        <v>64</v>
      </c>
      <c r="K62" s="20" t="s">
        <v>65</v>
      </c>
      <c r="L62" s="21">
        <v>3</v>
      </c>
      <c r="M62" s="18" t="str">
        <f>E62</f>
        <v>0</v>
      </c>
      <c r="N62" s="19" t="str">
        <f>IF(F62="L","Tdk Ambil",IF(F62="TL","Ambil",IF(F62="BA","Ambil")))</f>
        <v>Ambil</v>
      </c>
      <c r="P62" s="40" t="str">
        <f t="shared" si="18"/>
        <v>0</v>
      </c>
    </row>
    <row r="63" spans="1:16" ht="15">
      <c r="A63" s="136"/>
      <c r="B63" s="137"/>
      <c r="C63" s="137"/>
      <c r="D63" s="137"/>
      <c r="E63" s="137"/>
      <c r="F63" s="138"/>
      <c r="G63" s="61"/>
      <c r="H63" s="40">
        <f>(H56*L56)+(H57*L57)+(H58*L58)+(H59*L59)+(H60*L60)+(H61*L61)+(H62*L62)</f>
        <v>27</v>
      </c>
      <c r="I63" s="163" t="s">
        <v>225</v>
      </c>
      <c r="J63" s="164"/>
      <c r="K63" s="165"/>
      <c r="L63" s="33">
        <f>SUM(L56:L62)</f>
        <v>21</v>
      </c>
      <c r="M63" s="34"/>
      <c r="N63" s="34"/>
      <c r="P63" s="61"/>
    </row>
    <row r="64" spans="1:16" ht="15">
      <c r="A64" s="136"/>
      <c r="B64" s="137"/>
      <c r="C64" s="137"/>
      <c r="D64" s="137"/>
      <c r="E64" s="137"/>
      <c r="F64" s="138"/>
      <c r="I64" s="163" t="s">
        <v>226</v>
      </c>
      <c r="J64" s="164"/>
      <c r="K64" s="165"/>
      <c r="L64" s="35"/>
      <c r="M64" s="36">
        <f>G56+G57+G58+G59+G60+G61+G62</f>
        <v>9</v>
      </c>
      <c r="N64" s="34"/>
      <c r="P64" s="40">
        <f>P56+P57+P58+P59+P60+P61+P62</f>
        <v>9</v>
      </c>
    </row>
    <row r="65" spans="1:16" ht="15">
      <c r="A65" s="136"/>
      <c r="B65" s="137"/>
      <c r="C65" s="137"/>
      <c r="D65" s="137"/>
      <c r="E65" s="137"/>
      <c r="F65" s="138"/>
      <c r="I65" s="163" t="s">
        <v>227</v>
      </c>
      <c r="J65" s="164"/>
      <c r="K65" s="165"/>
      <c r="L65" s="34"/>
      <c r="M65" s="34"/>
      <c r="N65" s="36">
        <f>L63-M64</f>
        <v>12</v>
      </c>
      <c r="P65" s="61"/>
    </row>
    <row r="66" ht="15">
      <c r="P66" s="61"/>
    </row>
    <row r="67" ht="15">
      <c r="P67" s="61"/>
    </row>
    <row r="68" ht="15">
      <c r="P68" s="61"/>
    </row>
    <row r="69" ht="15">
      <c r="P69" s="61"/>
    </row>
    <row r="70" ht="15">
      <c r="P70" s="61"/>
    </row>
    <row r="71" ht="15">
      <c r="P71" s="61"/>
    </row>
    <row r="72" ht="15">
      <c r="P72" s="61"/>
    </row>
    <row r="73" spans="1:16" ht="15">
      <c r="A73" s="143"/>
      <c r="B73" s="143"/>
      <c r="C73" s="143"/>
      <c r="D73" s="143"/>
      <c r="E73" s="143"/>
      <c r="F73" s="143"/>
      <c r="G73" s="166" t="s">
        <v>213</v>
      </c>
      <c r="H73" s="167"/>
      <c r="I73" s="26" t="s">
        <v>66</v>
      </c>
      <c r="J73" s="27"/>
      <c r="K73" s="27"/>
      <c r="L73" s="27"/>
      <c r="M73" s="27"/>
      <c r="N73" s="37"/>
      <c r="P73" s="61"/>
    </row>
    <row r="74" spans="1:16" ht="15">
      <c r="A74" s="28" t="s">
        <v>6</v>
      </c>
      <c r="B74" s="28" t="s">
        <v>0</v>
      </c>
      <c r="C74" s="28" t="s">
        <v>1</v>
      </c>
      <c r="D74" s="28" t="s">
        <v>2</v>
      </c>
      <c r="E74" s="28" t="s">
        <v>3</v>
      </c>
      <c r="F74" s="28" t="s">
        <v>4</v>
      </c>
      <c r="G74" s="166" t="s">
        <v>213</v>
      </c>
      <c r="H74" s="167"/>
      <c r="I74" s="28" t="s">
        <v>6</v>
      </c>
      <c r="J74" s="28" t="s">
        <v>0</v>
      </c>
      <c r="K74" s="28" t="s">
        <v>1</v>
      </c>
      <c r="L74" s="28" t="s">
        <v>2</v>
      </c>
      <c r="M74" s="28" t="s">
        <v>3</v>
      </c>
      <c r="N74" s="28" t="s">
        <v>5</v>
      </c>
      <c r="P74" s="61"/>
    </row>
    <row r="75" spans="1:16" ht="15">
      <c r="A75" s="15" t="s">
        <v>50</v>
      </c>
      <c r="B75" s="79" t="s">
        <v>182</v>
      </c>
      <c r="C75" s="79" t="s">
        <v>183</v>
      </c>
      <c r="D75" s="18">
        <v>3</v>
      </c>
      <c r="E75" s="87" t="s">
        <v>281</v>
      </c>
      <c r="F75" s="18" t="str">
        <f>IF(E75="A","L",IF(E75="B","L",IF(E75="C","L",IF(E75="D","TL",IF(E75="E","TL",IF(E75="0","BA"))))))</f>
        <v>L</v>
      </c>
      <c r="G75" s="29" t="str">
        <f>IF(N75="Tdk Ambil","3",IF(N75="Ambil","0"))</f>
        <v>3</v>
      </c>
      <c r="H75" s="40" t="str">
        <f aca="true" t="shared" si="19" ref="H75:H84">IF(M75="A","4",IF(M75="B","3",IF(M75="C","2",IF(M75="D","1",IF(M75="E","0")))))</f>
        <v>3</v>
      </c>
      <c r="I75" s="15" t="s">
        <v>86</v>
      </c>
      <c r="J75" s="57" t="s">
        <v>68</v>
      </c>
      <c r="K75" s="20" t="s">
        <v>69</v>
      </c>
      <c r="L75" s="17">
        <v>3</v>
      </c>
      <c r="M75" s="18" t="str">
        <f>E75</f>
        <v>B</v>
      </c>
      <c r="N75" s="19" t="str">
        <f>IF(F75="L","Tdk Ambil",IF(F75="TL","Ambil",IF(F75="BA","Ambil")))</f>
        <v>Tdk Ambil</v>
      </c>
      <c r="P75" s="40" t="str">
        <f>IF(M75="A","3",IF(M75="B","3",IF(M75="C","3",IF(M75="D","3",IF(M75="E","3",IF(M75="0","0",IF(M75="FALSE","0")))))))</f>
        <v>3</v>
      </c>
    </row>
    <row r="76" spans="1:16" ht="15">
      <c r="A76" s="15" t="s">
        <v>67</v>
      </c>
      <c r="B76" s="79" t="s">
        <v>184</v>
      </c>
      <c r="C76" s="79" t="s">
        <v>185</v>
      </c>
      <c r="D76" s="18">
        <v>2</v>
      </c>
      <c r="E76" s="87" t="s">
        <v>281</v>
      </c>
      <c r="F76" s="18" t="str">
        <f>IF(E76="A","L",IF(E76="B","L",IF(E76="C","L",IF(E76="D","TL",IF(E76="E","TL",IF(E76="0","BA"))))))</f>
        <v>L</v>
      </c>
      <c r="G76" s="29" t="str">
        <f>IF(N76="Tdk Ambil","3",IF(N76="Ambil","0"))</f>
        <v>3</v>
      </c>
      <c r="H76" s="40" t="str">
        <f t="shared" si="19"/>
        <v>3</v>
      </c>
      <c r="I76" s="15" t="s">
        <v>86</v>
      </c>
      <c r="J76" s="57" t="s">
        <v>70</v>
      </c>
      <c r="K76" s="20" t="s">
        <v>71</v>
      </c>
      <c r="L76" s="17">
        <v>3</v>
      </c>
      <c r="M76" s="18" t="str">
        <f>E76</f>
        <v>B</v>
      </c>
      <c r="N76" s="19" t="str">
        <f>IF(F76="L","Tdk Ambil",IF(F76="TL","Ambil",IF(F76="BA","Ambil")))</f>
        <v>Tdk Ambil</v>
      </c>
      <c r="P76" s="40" t="str">
        <f>IF(M76="A","3",IF(M76="B","3",IF(M76="C","3",IF(M76="D","3",IF(M76="E","3",IF(M76="0","0",IF(M76="FALSE","0")))))))</f>
        <v>3</v>
      </c>
    </row>
    <row r="77" spans="1:16" ht="15">
      <c r="A77" s="15" t="s">
        <v>98</v>
      </c>
      <c r="B77" s="79" t="s">
        <v>186</v>
      </c>
      <c r="C77" s="79" t="s">
        <v>187</v>
      </c>
      <c r="D77" s="18">
        <v>3</v>
      </c>
      <c r="E77" s="3" t="s">
        <v>228</v>
      </c>
      <c r="F77" s="18" t="str">
        <f>IF(E77="A","L",IF(E77="B","L",IF(E77="C","L",IF(E77="D","TL",IF(E77="E","TL",IF(E77="0","BA"))))))</f>
        <v>BA</v>
      </c>
      <c r="G77" s="29" t="str">
        <f>IF(N77="Tdk Ambil","3",IF(N77="Ambil","0"))</f>
        <v>0</v>
      </c>
      <c r="H77" s="40" t="b">
        <f t="shared" si="19"/>
        <v>0</v>
      </c>
      <c r="I77" s="15" t="s">
        <v>86</v>
      </c>
      <c r="J77" s="57" t="s">
        <v>72</v>
      </c>
      <c r="K77" s="58" t="s">
        <v>73</v>
      </c>
      <c r="L77" s="17">
        <v>3</v>
      </c>
      <c r="M77" s="18" t="str">
        <f>E77</f>
        <v>0</v>
      </c>
      <c r="N77" s="19" t="str">
        <f>IF(F77="L","Tdk Ambil",IF(F77="TL","Ambil",IF(F77="BA","Ambil")))</f>
        <v>Ambil</v>
      </c>
      <c r="P77" s="40" t="str">
        <f>IF(M77="A","3",IF(M77="B","3",IF(M77="C","3",IF(M77="D","3",IF(M77="E","3",IF(M77="0","0",IF(M77="FALSE","0")))))))</f>
        <v>0</v>
      </c>
    </row>
    <row r="78" spans="1:16" ht="15">
      <c r="A78" s="15"/>
      <c r="B78" s="140" t="s">
        <v>221</v>
      </c>
      <c r="C78" s="141"/>
      <c r="D78" s="141"/>
      <c r="E78" s="141"/>
      <c r="F78" s="142"/>
      <c r="G78" s="29" t="str">
        <f>IF(N78="Tdk Ambil","3",IF(N78="Ambil","0"))</f>
        <v>0</v>
      </c>
      <c r="H78" s="40" t="b">
        <f t="shared" si="19"/>
        <v>0</v>
      </c>
      <c r="I78" s="15" t="s">
        <v>86</v>
      </c>
      <c r="J78" s="57" t="s">
        <v>74</v>
      </c>
      <c r="K78" s="59" t="s">
        <v>75</v>
      </c>
      <c r="L78" s="21">
        <v>3</v>
      </c>
      <c r="M78" s="32" t="s">
        <v>228</v>
      </c>
      <c r="N78" s="38" t="s">
        <v>224</v>
      </c>
      <c r="P78" s="40" t="str">
        <f>IF(M78="A","3",IF(M78="B","3",IF(M78="C","3",IF(M78="D","3",IF(M78="E","3",IF(M78="0","0",IF(M78="FALSE","0")))))))</f>
        <v>0</v>
      </c>
    </row>
    <row r="79" spans="1:16" ht="15">
      <c r="A79" s="15" t="s">
        <v>126</v>
      </c>
      <c r="B79" s="79" t="s">
        <v>188</v>
      </c>
      <c r="C79" s="79" t="s">
        <v>77</v>
      </c>
      <c r="D79" s="18">
        <v>3</v>
      </c>
      <c r="E79" s="3" t="s">
        <v>228</v>
      </c>
      <c r="F79" s="18" t="str">
        <f>IF(E79="A","L",IF(E79="B","L",IF(E79="C","L",IF(E79="D","TL",IF(E79="E","TL",IF(E79="0","BA"))))))</f>
        <v>BA</v>
      </c>
      <c r="G79" s="29" t="str">
        <f>IF(N79="Tdk Ambil","3",IF(N79="Ambil","0"))</f>
        <v>0</v>
      </c>
      <c r="H79" s="40" t="b">
        <f t="shared" si="19"/>
        <v>0</v>
      </c>
      <c r="I79" s="15" t="s">
        <v>86</v>
      </c>
      <c r="J79" s="57" t="s">
        <v>76</v>
      </c>
      <c r="K79" s="20" t="s">
        <v>77</v>
      </c>
      <c r="L79" s="17">
        <v>3</v>
      </c>
      <c r="M79" s="18" t="str">
        <f>E79</f>
        <v>0</v>
      </c>
      <c r="N79" s="19" t="str">
        <f>IF(F79="L","Tdk Ambil",IF(F79="TL","Ambil",IF(F79="BA","Ambil")))</f>
        <v>Ambil</v>
      </c>
      <c r="P79" s="40" t="str">
        <f>IF(M79="A","3",IF(M79="B","3",IF(M79="C","3",IF(M79="D","3",IF(M79="E","3",IF(M79="0","0",IF(M79="FALSE","0")))))))</f>
        <v>0</v>
      </c>
    </row>
    <row r="80" spans="1:16" ht="15">
      <c r="A80" s="172"/>
      <c r="B80" s="173"/>
      <c r="C80" s="173"/>
      <c r="D80" s="173"/>
      <c r="E80" s="173"/>
      <c r="F80" s="174"/>
      <c r="G80" s="61"/>
      <c r="H80" s="40"/>
      <c r="I80" s="104" t="s">
        <v>87</v>
      </c>
      <c r="J80" s="105"/>
      <c r="K80" s="105"/>
      <c r="L80" s="105"/>
      <c r="M80" s="105"/>
      <c r="N80" s="106"/>
      <c r="P80" s="61"/>
    </row>
    <row r="81" spans="1:16" ht="15">
      <c r="A81" s="15" t="s">
        <v>126</v>
      </c>
      <c r="B81" s="79" t="s">
        <v>189</v>
      </c>
      <c r="C81" s="79" t="s">
        <v>190</v>
      </c>
      <c r="D81" s="18">
        <v>3</v>
      </c>
      <c r="E81" s="87"/>
      <c r="F81" s="18" t="b">
        <f>IF(E81="A","L",IF(E81="B","L",IF(E81="C","L",IF(E81="D","TL",IF(E81="E","TL",IF(E81="0","BA"))))))</f>
        <v>0</v>
      </c>
      <c r="G81" s="29" t="b">
        <f>IF(N81="Tdk Ambil","3",IF(N81="Ambil","0"))</f>
        <v>0</v>
      </c>
      <c r="H81" s="40" t="b">
        <f t="shared" si="19"/>
        <v>0</v>
      </c>
      <c r="I81" s="15" t="s">
        <v>86</v>
      </c>
      <c r="J81" s="15" t="s">
        <v>78</v>
      </c>
      <c r="K81" s="20" t="s">
        <v>79</v>
      </c>
      <c r="L81" s="17">
        <v>3</v>
      </c>
      <c r="M81" s="18">
        <f>E81</f>
        <v>0</v>
      </c>
      <c r="N81" s="19" t="b">
        <f>IF(F81="L","Tdk Ambil",IF(F81="TL","Ambil",IF(F81="BA","Ambil")))</f>
        <v>0</v>
      </c>
      <c r="P81" s="40" t="b">
        <f>IF(M81="A","3",IF(M81="B","3",IF(M81="C","3",IF(M81="D","3",IF(M81="E","3",IF(M81="0","0",IF(M81="FALSE","0")))))))</f>
        <v>0</v>
      </c>
    </row>
    <row r="82" spans="1:16" ht="15">
      <c r="A82" s="15" t="s">
        <v>67</v>
      </c>
      <c r="B82" s="79" t="s">
        <v>191</v>
      </c>
      <c r="C82" s="79" t="s">
        <v>81</v>
      </c>
      <c r="D82" s="18">
        <v>3</v>
      </c>
      <c r="E82" s="87" t="s">
        <v>280</v>
      </c>
      <c r="F82" s="18" t="str">
        <f>IF(E82="A","L",IF(E82="B","L",IF(E82="C","L",IF(E82="D","TL",IF(E82="E","TL",IF(E82="0","BA"))))))</f>
        <v>L</v>
      </c>
      <c r="G82" s="29" t="str">
        <f>IF(N82="Tdk Ambil","3",IF(N82="Ambil","0"))</f>
        <v>3</v>
      </c>
      <c r="H82" s="40" t="str">
        <f t="shared" si="19"/>
        <v>4</v>
      </c>
      <c r="I82" s="15" t="s">
        <v>86</v>
      </c>
      <c r="J82" s="15" t="s">
        <v>80</v>
      </c>
      <c r="K82" s="16" t="s">
        <v>81</v>
      </c>
      <c r="L82" s="17">
        <v>3</v>
      </c>
      <c r="M82" s="18" t="str">
        <f>E82</f>
        <v>A</v>
      </c>
      <c r="N82" s="19" t="str">
        <f>IF(F82="L","Tdk Ambil",IF(F82="TL","Ambil",IF(F82="BA","Ambil")))</f>
        <v>Tdk Ambil</v>
      </c>
      <c r="P82" s="40" t="str">
        <f>IF(M82="A","3",IF(M82="B","3",IF(M82="C","3",IF(M82="D","3",IF(M82="E","3",IF(M82="0","0",IF(M82="FALSE","0")))))))</f>
        <v>3</v>
      </c>
    </row>
    <row r="83" spans="1:16" ht="15">
      <c r="A83" s="15" t="s">
        <v>67</v>
      </c>
      <c r="B83" s="79" t="s">
        <v>192</v>
      </c>
      <c r="C83" s="79" t="s">
        <v>193</v>
      </c>
      <c r="D83" s="18">
        <v>3</v>
      </c>
      <c r="E83" s="87" t="s">
        <v>280</v>
      </c>
      <c r="F83" s="18" t="str">
        <f>IF(E83="A","L",IF(E83="B","L",IF(E83="C","L",IF(E83="D","TL",IF(E83="E","TL",IF(E83="0","BA"))))))</f>
        <v>L</v>
      </c>
      <c r="G83" s="29" t="str">
        <f>IF(N83="Tdk Ambil","3",IF(N83="Ambil","0"))</f>
        <v>3</v>
      </c>
      <c r="H83" s="40" t="str">
        <f t="shared" si="19"/>
        <v>4</v>
      </c>
      <c r="I83" s="15" t="s">
        <v>86</v>
      </c>
      <c r="J83" s="15" t="s">
        <v>82</v>
      </c>
      <c r="K83" s="16" t="s">
        <v>83</v>
      </c>
      <c r="L83" s="17">
        <v>3</v>
      </c>
      <c r="M83" s="18" t="str">
        <f>E83</f>
        <v>A</v>
      </c>
      <c r="N83" s="19" t="str">
        <f>IF(F83="L","Tdk Ambil",IF(F83="TL","Ambil",IF(F83="BA","Ambil")))</f>
        <v>Tdk Ambil</v>
      </c>
      <c r="P83" s="40" t="str">
        <f>IF(M83="A","3",IF(M83="B","3",IF(M83="C","3",IF(M83="D","3",IF(M83="E","3",IF(M83="0","0",IF(M83="FALSE","0")))))))</f>
        <v>3</v>
      </c>
    </row>
    <row r="84" spans="1:16" ht="15">
      <c r="A84" s="15" t="s">
        <v>67</v>
      </c>
      <c r="B84" s="79" t="s">
        <v>194</v>
      </c>
      <c r="C84" s="79" t="s">
        <v>85</v>
      </c>
      <c r="D84" s="18">
        <v>3</v>
      </c>
      <c r="E84" s="3"/>
      <c r="F84" s="18" t="b">
        <f>IF(E84="A","L",IF(E84="B","L",IF(E84="C","L",IF(E84="D","TL",IF(E84="E","TL",IF(E84="0","BA"))))))</f>
        <v>0</v>
      </c>
      <c r="G84" s="29" t="b">
        <f>IF(N84="Tdk Ambil","3",IF(N84="Ambil","0"))</f>
        <v>0</v>
      </c>
      <c r="H84" s="40" t="b">
        <f t="shared" si="19"/>
        <v>0</v>
      </c>
      <c r="I84" s="15" t="s">
        <v>86</v>
      </c>
      <c r="J84" s="15" t="s">
        <v>84</v>
      </c>
      <c r="K84" s="16" t="s">
        <v>85</v>
      </c>
      <c r="L84" s="21">
        <v>3</v>
      </c>
      <c r="M84" s="18">
        <f>E84</f>
        <v>0</v>
      </c>
      <c r="N84" s="19" t="b">
        <f>IF(F84="L","Tdk Ambil",IF(F84="TL","Ambil",IF(F84="BA","Ambil")))</f>
        <v>0</v>
      </c>
      <c r="P84" s="40" t="b">
        <f>IF(M84="A","3",IF(M84="B","3",IF(M84="C","3",IF(M84="D","3",IF(M84="E","3",IF(M84="0","0",IF(M84="FALSE","0")))))))</f>
        <v>0</v>
      </c>
    </row>
    <row r="85" spans="1:16" ht="15" customHeight="1">
      <c r="A85" s="136"/>
      <c r="B85" s="137"/>
      <c r="C85" s="137"/>
      <c r="D85" s="137"/>
      <c r="E85" s="137"/>
      <c r="F85" s="138"/>
      <c r="G85" s="61"/>
      <c r="H85" s="40">
        <f>(H75*L75)+(H76*L76)+(H77*L77)+(H78*L78)+(H79*L79)+(H81*L81)+(H82*L82)+(H83*L83)+(H84*L84)</f>
        <v>42</v>
      </c>
      <c r="I85" s="163" t="s">
        <v>225</v>
      </c>
      <c r="J85" s="164"/>
      <c r="K85" s="165"/>
      <c r="L85" s="33">
        <f>SUM(L75:L79)+6</f>
        <v>21</v>
      </c>
      <c r="M85" s="34"/>
      <c r="N85" s="34"/>
      <c r="P85" s="61"/>
    </row>
    <row r="86" spans="1:16" ht="15" customHeight="1">
      <c r="A86" s="136"/>
      <c r="B86" s="137"/>
      <c r="C86" s="137"/>
      <c r="D86" s="137"/>
      <c r="E86" s="137"/>
      <c r="F86" s="138"/>
      <c r="I86" s="163" t="s">
        <v>226</v>
      </c>
      <c r="J86" s="164"/>
      <c r="K86" s="165"/>
      <c r="L86" s="35"/>
      <c r="M86" s="36">
        <f>G75+G76+G77+G78+G79+G81+G82+G83+G84</f>
        <v>12</v>
      </c>
      <c r="N86" s="34"/>
      <c r="P86" s="40">
        <f>P75+P76+P77+P78+P79+P81+P82+P83+P84</f>
        <v>12</v>
      </c>
    </row>
    <row r="87" spans="1:16" ht="15" customHeight="1">
      <c r="A87" s="136"/>
      <c r="B87" s="137"/>
      <c r="C87" s="137"/>
      <c r="D87" s="137"/>
      <c r="E87" s="137"/>
      <c r="F87" s="138"/>
      <c r="I87" s="163" t="s">
        <v>227</v>
      </c>
      <c r="J87" s="164"/>
      <c r="K87" s="165"/>
      <c r="L87" s="34"/>
      <c r="M87" s="34"/>
      <c r="N87" s="36">
        <f>L85-M86</f>
        <v>9</v>
      </c>
      <c r="P87" s="61"/>
    </row>
    <row r="88" ht="15">
      <c r="P88" s="61"/>
    </row>
    <row r="89" spans="1:16" ht="15">
      <c r="A89" s="143"/>
      <c r="B89" s="143"/>
      <c r="C89" s="143"/>
      <c r="D89" s="143"/>
      <c r="E89" s="143"/>
      <c r="F89" s="143"/>
      <c r="G89" s="166" t="s">
        <v>213</v>
      </c>
      <c r="H89" s="167"/>
      <c r="I89" s="26" t="s">
        <v>88</v>
      </c>
      <c r="J89" s="27"/>
      <c r="K89" s="27"/>
      <c r="L89" s="27"/>
      <c r="M89" s="27"/>
      <c r="N89" s="37"/>
      <c r="P89" s="61"/>
    </row>
    <row r="90" spans="1:16" ht="15">
      <c r="A90" s="28" t="s">
        <v>6</v>
      </c>
      <c r="B90" s="28" t="s">
        <v>0</v>
      </c>
      <c r="C90" s="28" t="s">
        <v>1</v>
      </c>
      <c r="D90" s="28" t="s">
        <v>2</v>
      </c>
      <c r="E90" s="28" t="s">
        <v>3</v>
      </c>
      <c r="F90" s="28" t="s">
        <v>4</v>
      </c>
      <c r="G90" s="166" t="s">
        <v>213</v>
      </c>
      <c r="H90" s="167"/>
      <c r="I90" s="28" t="s">
        <v>6</v>
      </c>
      <c r="J90" s="28" t="s">
        <v>0</v>
      </c>
      <c r="K90" s="28" t="s">
        <v>1</v>
      </c>
      <c r="L90" s="28" t="s">
        <v>2</v>
      </c>
      <c r="M90" s="28" t="s">
        <v>3</v>
      </c>
      <c r="N90" s="28" t="s">
        <v>5</v>
      </c>
      <c r="P90" s="61"/>
    </row>
    <row r="91" spans="1:16" ht="15">
      <c r="A91" s="171"/>
      <c r="B91" s="171"/>
      <c r="C91" s="171"/>
      <c r="D91" s="171"/>
      <c r="E91" s="171"/>
      <c r="F91" s="171"/>
      <c r="I91" s="12" t="s">
        <v>97</v>
      </c>
      <c r="J91" s="13"/>
      <c r="K91" s="13"/>
      <c r="L91" s="13"/>
      <c r="M91" s="13"/>
      <c r="N91" s="14"/>
      <c r="P91" s="61"/>
    </row>
    <row r="92" spans="1:16" ht="15">
      <c r="A92" s="15" t="s">
        <v>144</v>
      </c>
      <c r="B92" s="79" t="s">
        <v>195</v>
      </c>
      <c r="C92" s="79" t="s">
        <v>196</v>
      </c>
      <c r="D92" s="18">
        <v>3</v>
      </c>
      <c r="E92" s="3"/>
      <c r="F92" s="18" t="b">
        <f>IF(E92="A","L",IF(E92="B","L",IF(E92="C","L",IF(E92="D","TL",IF(E92="E","TL",IF(E92="0","BA"))))))</f>
        <v>0</v>
      </c>
      <c r="G92" s="29" t="b">
        <f>IF(N92="Tdk Ambil","3",IF(N92="Ambil","0"))</f>
        <v>0</v>
      </c>
      <c r="H92" s="40" t="b">
        <f aca="true" t="shared" si="20" ref="H92:H106">IF(M92="A","4",IF(M92="B","3",IF(M92="C","2",IF(M92="D","1",IF(M92="E","0")))))</f>
        <v>0</v>
      </c>
      <c r="I92" s="15" t="s">
        <v>98</v>
      </c>
      <c r="J92" s="15" t="s">
        <v>89</v>
      </c>
      <c r="K92" s="16" t="s">
        <v>90</v>
      </c>
      <c r="L92" s="17">
        <v>3</v>
      </c>
      <c r="M92" s="18">
        <f>E92</f>
        <v>0</v>
      </c>
      <c r="N92" s="19" t="b">
        <f>IF(F92="L","Tdk Ambil",IF(F92="TL","Ambil",IF(F92="BA","Ambil")))</f>
        <v>0</v>
      </c>
      <c r="P92" s="40" t="b">
        <f>IF(M92="A","3",IF(M92="B","3",IF(M92="C","3",IF(M92="D","3",IF(M92="E","3",IF(M92="0","0",IF(M92="FALSE","0")))))))</f>
        <v>0</v>
      </c>
    </row>
    <row r="93" spans="1:16" ht="15">
      <c r="A93" s="15"/>
      <c r="B93" s="140" t="s">
        <v>221</v>
      </c>
      <c r="C93" s="141"/>
      <c r="D93" s="141"/>
      <c r="E93" s="141"/>
      <c r="F93" s="142"/>
      <c r="G93" s="60"/>
      <c r="H93" s="40" t="b">
        <f t="shared" si="20"/>
        <v>0</v>
      </c>
      <c r="I93" s="15" t="s">
        <v>98</v>
      </c>
      <c r="J93" s="15" t="s">
        <v>91</v>
      </c>
      <c r="K93" s="16" t="s">
        <v>92</v>
      </c>
      <c r="L93" s="17">
        <v>3</v>
      </c>
      <c r="M93" s="62" t="s">
        <v>228</v>
      </c>
      <c r="N93" s="63" t="s">
        <v>224</v>
      </c>
      <c r="P93" s="40" t="str">
        <f>IF(M93="A","3",IF(M93="B","3",IF(M93="C","3",IF(M93="D","3",IF(M93="E","3",IF(M93="0","0",IF(M93="FALSE","0")))))))</f>
        <v>0</v>
      </c>
    </row>
    <row r="94" spans="1:16" ht="15">
      <c r="A94" s="15"/>
      <c r="B94" s="140" t="s">
        <v>221</v>
      </c>
      <c r="C94" s="141"/>
      <c r="D94" s="141"/>
      <c r="E94" s="141"/>
      <c r="F94" s="142"/>
      <c r="G94" s="60"/>
      <c r="H94" s="40" t="b">
        <f t="shared" si="20"/>
        <v>0</v>
      </c>
      <c r="I94" s="15" t="s">
        <v>98</v>
      </c>
      <c r="J94" s="15" t="s">
        <v>93</v>
      </c>
      <c r="K94" s="20" t="s">
        <v>94</v>
      </c>
      <c r="L94" s="17">
        <v>3</v>
      </c>
      <c r="M94" s="62" t="s">
        <v>228</v>
      </c>
      <c r="N94" s="63" t="s">
        <v>224</v>
      </c>
      <c r="P94" s="40" t="str">
        <f>IF(M94="A","3",IF(M94="B","3",IF(M94="C","3",IF(M94="D","3",IF(M94="E","3",IF(M94="0","0",IF(M94="FALSE","0")))))))</f>
        <v>0</v>
      </c>
    </row>
    <row r="95" spans="1:16" ht="15" customHeight="1">
      <c r="A95" s="15"/>
      <c r="B95" s="140" t="s">
        <v>221</v>
      </c>
      <c r="C95" s="141"/>
      <c r="D95" s="141"/>
      <c r="E95" s="141"/>
      <c r="F95" s="142"/>
      <c r="G95" s="60"/>
      <c r="H95" s="40" t="b">
        <f t="shared" si="20"/>
        <v>0</v>
      </c>
      <c r="I95" s="15" t="s">
        <v>98</v>
      </c>
      <c r="J95" s="15" t="s">
        <v>95</v>
      </c>
      <c r="K95" s="20" t="s">
        <v>96</v>
      </c>
      <c r="L95" s="21">
        <v>3</v>
      </c>
      <c r="M95" s="62" t="s">
        <v>228</v>
      </c>
      <c r="N95" s="63" t="s">
        <v>224</v>
      </c>
      <c r="P95" s="40" t="str">
        <f>IF(M95="A","3",IF(M95="B","3",IF(M95="C","3",IF(M95="D","3",IF(M95="E","3",IF(M95="0","0",IF(M95="FALSE","0")))))))</f>
        <v>0</v>
      </c>
    </row>
    <row r="96" spans="1:16" ht="15" customHeight="1">
      <c r="A96" s="171"/>
      <c r="B96" s="171"/>
      <c r="C96" s="171"/>
      <c r="D96" s="171"/>
      <c r="E96" s="171"/>
      <c r="F96" s="171"/>
      <c r="G96" s="61"/>
      <c r="H96" s="40"/>
      <c r="I96" s="12" t="s">
        <v>99</v>
      </c>
      <c r="J96" s="13"/>
      <c r="K96" s="13"/>
      <c r="L96" s="13"/>
      <c r="M96" s="13"/>
      <c r="N96" s="14"/>
      <c r="P96" s="61"/>
    </row>
    <row r="97" spans="1:16" ht="15">
      <c r="A97" s="15"/>
      <c r="B97" s="140" t="s">
        <v>221</v>
      </c>
      <c r="C97" s="141"/>
      <c r="D97" s="141"/>
      <c r="E97" s="141"/>
      <c r="F97" s="142"/>
      <c r="G97" s="60"/>
      <c r="H97" s="40" t="b">
        <f t="shared" si="20"/>
        <v>0</v>
      </c>
      <c r="I97" s="15" t="s">
        <v>98</v>
      </c>
      <c r="J97" s="15" t="s">
        <v>100</v>
      </c>
      <c r="K97" s="20" t="s">
        <v>101</v>
      </c>
      <c r="L97" s="17">
        <v>3</v>
      </c>
      <c r="M97" s="62" t="s">
        <v>228</v>
      </c>
      <c r="N97" s="63" t="s">
        <v>224</v>
      </c>
      <c r="P97" s="40" t="str">
        <f>IF(M97="A","3",IF(M97="B","3",IF(M97="C","3",IF(M97="D","3",IF(M97="E","3",IF(M97="0","0",IF(M97="FALSE","0")))))))</f>
        <v>0</v>
      </c>
    </row>
    <row r="98" spans="1:16" ht="15">
      <c r="A98" s="15" t="s">
        <v>144</v>
      </c>
      <c r="B98" s="79" t="s">
        <v>197</v>
      </c>
      <c r="C98" s="80" t="s">
        <v>198</v>
      </c>
      <c r="D98" s="18">
        <v>3</v>
      </c>
      <c r="E98" s="87"/>
      <c r="F98" s="18" t="b">
        <f>IF(E98="A","L",IF(E98="B","L",IF(E98="C","L",IF(E98="D","TL",IF(E98="E","TL",IF(E98="0","BA"))))))</f>
        <v>0</v>
      </c>
      <c r="G98" s="29" t="b">
        <f>IF(N98="Tdk Ambil","3",IF(N98="Ambil","0"))</f>
        <v>0</v>
      </c>
      <c r="H98" s="40" t="b">
        <f t="shared" si="20"/>
        <v>0</v>
      </c>
      <c r="I98" s="15" t="s">
        <v>98</v>
      </c>
      <c r="J98" s="15" t="s">
        <v>102</v>
      </c>
      <c r="K98" s="20" t="s">
        <v>103</v>
      </c>
      <c r="L98" s="17">
        <v>3</v>
      </c>
      <c r="M98" s="18">
        <f>E98</f>
        <v>0</v>
      </c>
      <c r="N98" s="19" t="b">
        <f>IF(F98="L","Tdk Ambil",IF(F98="TL","Ambil",IF(F98="BA","Ambil")))</f>
        <v>0</v>
      </c>
      <c r="P98" s="40" t="b">
        <f aca="true" t="shared" si="21" ref="P98:P106">IF(M98="A","3",IF(M98="B","3",IF(M98="C","3",IF(M98="D","3",IF(M98="E","3",IF(M98="0","0",IF(M98="FALSE","0")))))))</f>
        <v>0</v>
      </c>
    </row>
    <row r="99" spans="1:16" ht="15">
      <c r="A99" s="15"/>
      <c r="B99" s="140" t="s">
        <v>221</v>
      </c>
      <c r="C99" s="141"/>
      <c r="D99" s="141"/>
      <c r="E99" s="141"/>
      <c r="F99" s="142"/>
      <c r="G99" s="60"/>
      <c r="H99" s="40" t="b">
        <f t="shared" si="20"/>
        <v>0</v>
      </c>
      <c r="I99" s="15" t="s">
        <v>98</v>
      </c>
      <c r="J99" s="15" t="s">
        <v>104</v>
      </c>
      <c r="K99" s="20" t="s">
        <v>105</v>
      </c>
      <c r="L99" s="17">
        <v>3</v>
      </c>
      <c r="M99" s="62" t="s">
        <v>228</v>
      </c>
      <c r="N99" s="63" t="s">
        <v>224</v>
      </c>
      <c r="P99" s="40" t="str">
        <f t="shared" si="21"/>
        <v>0</v>
      </c>
    </row>
    <row r="100" spans="1:16" ht="15">
      <c r="A100" s="15"/>
      <c r="B100" s="140" t="s">
        <v>221</v>
      </c>
      <c r="C100" s="141"/>
      <c r="D100" s="141"/>
      <c r="E100" s="141"/>
      <c r="F100" s="142"/>
      <c r="G100" s="60"/>
      <c r="H100" s="40" t="b">
        <f t="shared" si="20"/>
        <v>0</v>
      </c>
      <c r="I100" s="15" t="s">
        <v>98</v>
      </c>
      <c r="J100" s="15" t="s">
        <v>106</v>
      </c>
      <c r="K100" s="20" t="s">
        <v>107</v>
      </c>
      <c r="L100" s="21">
        <v>3</v>
      </c>
      <c r="M100" s="62" t="s">
        <v>228</v>
      </c>
      <c r="N100" s="63" t="s">
        <v>224</v>
      </c>
      <c r="P100" s="40" t="str">
        <f t="shared" si="21"/>
        <v>0</v>
      </c>
    </row>
    <row r="101" spans="1:16" ht="15">
      <c r="A101" s="172"/>
      <c r="B101" s="173"/>
      <c r="C101" s="173"/>
      <c r="D101" s="173"/>
      <c r="E101" s="173"/>
      <c r="F101" s="174"/>
      <c r="G101" s="61"/>
      <c r="H101" s="40"/>
      <c r="I101" s="104" t="s">
        <v>118</v>
      </c>
      <c r="J101" s="105"/>
      <c r="K101" s="105"/>
      <c r="L101" s="105"/>
      <c r="M101" s="105"/>
      <c r="N101" s="106"/>
      <c r="P101" s="61"/>
    </row>
    <row r="102" spans="1:16" ht="15">
      <c r="A102" s="15" t="s">
        <v>86</v>
      </c>
      <c r="B102" s="79" t="s">
        <v>199</v>
      </c>
      <c r="C102" s="79" t="s">
        <v>200</v>
      </c>
      <c r="D102" s="18">
        <v>3</v>
      </c>
      <c r="E102" s="87"/>
      <c r="F102" s="18" t="b">
        <f>IF(E102="A","L",IF(E102="B","L",IF(E102="C","L",IF(E102="D","TL",IF(E102="E","TL",IF(E102="0","BA"))))))</f>
        <v>0</v>
      </c>
      <c r="G102" s="29" t="b">
        <f>IF(N102="Tdk Ambil","3",IF(N102="Ambil","0"))</f>
        <v>0</v>
      </c>
      <c r="H102" s="40" t="b">
        <f t="shared" si="20"/>
        <v>0</v>
      </c>
      <c r="I102" s="15" t="s">
        <v>98</v>
      </c>
      <c r="J102" s="15" t="s">
        <v>108</v>
      </c>
      <c r="K102" s="58" t="s">
        <v>109</v>
      </c>
      <c r="L102" s="64">
        <v>3</v>
      </c>
      <c r="M102" s="18">
        <f>E102</f>
        <v>0</v>
      </c>
      <c r="N102" s="19" t="b">
        <f>IF(F102="L","Tdk Ambil",IF(F102="TL","Ambil",IF(F102="BA","Ambil")))</f>
        <v>0</v>
      </c>
      <c r="P102" s="40" t="b">
        <f t="shared" si="21"/>
        <v>0</v>
      </c>
    </row>
    <row r="103" spans="1:16" ht="15">
      <c r="A103" s="15"/>
      <c r="B103" s="140" t="s">
        <v>221</v>
      </c>
      <c r="C103" s="141"/>
      <c r="D103" s="141"/>
      <c r="E103" s="141"/>
      <c r="F103" s="142"/>
      <c r="G103" s="60"/>
      <c r="H103" s="40" t="b">
        <f t="shared" si="20"/>
        <v>0</v>
      </c>
      <c r="I103" s="15" t="s">
        <v>98</v>
      </c>
      <c r="J103" s="15" t="s">
        <v>110</v>
      </c>
      <c r="K103" s="58" t="s">
        <v>117</v>
      </c>
      <c r="L103" s="64">
        <v>3</v>
      </c>
      <c r="M103" s="62" t="s">
        <v>228</v>
      </c>
      <c r="N103" s="63" t="s">
        <v>224</v>
      </c>
      <c r="P103" s="40" t="str">
        <f t="shared" si="21"/>
        <v>0</v>
      </c>
    </row>
    <row r="104" spans="1:16" ht="15">
      <c r="A104" s="15" t="s">
        <v>144</v>
      </c>
      <c r="B104" s="79" t="s">
        <v>201</v>
      </c>
      <c r="C104" s="79" t="s">
        <v>112</v>
      </c>
      <c r="D104" s="18">
        <v>3</v>
      </c>
      <c r="E104" s="87"/>
      <c r="F104" s="18" t="b">
        <f>IF(E104="A","L",IF(E104="B","L",IF(E104="C","L",IF(E104="D","TL",IF(E104="E","TL",IF(E104="0","BA"))))))</f>
        <v>0</v>
      </c>
      <c r="G104" s="29" t="b">
        <f>IF(N104="Tdk Ambil","2",IF(N104="Ambil","0"))</f>
        <v>0</v>
      </c>
      <c r="H104" s="40" t="b">
        <f t="shared" si="20"/>
        <v>0</v>
      </c>
      <c r="I104" s="15" t="s">
        <v>98</v>
      </c>
      <c r="J104" s="15" t="s">
        <v>111</v>
      </c>
      <c r="K104" s="58" t="s">
        <v>112</v>
      </c>
      <c r="L104" s="64">
        <v>3</v>
      </c>
      <c r="M104" s="18">
        <f>E104</f>
        <v>0</v>
      </c>
      <c r="N104" s="19" t="b">
        <f>IF(F104="L","Tdk Ambil",IF(F104="TL","Ambil",IF(F104="BA","Ambil")))</f>
        <v>0</v>
      </c>
      <c r="P104" s="40" t="b">
        <f t="shared" si="21"/>
        <v>0</v>
      </c>
    </row>
    <row r="105" spans="1:16" ht="15">
      <c r="A105" s="15"/>
      <c r="B105" s="140" t="s">
        <v>221</v>
      </c>
      <c r="C105" s="141"/>
      <c r="D105" s="141"/>
      <c r="E105" s="141"/>
      <c r="F105" s="142"/>
      <c r="G105" s="60"/>
      <c r="H105" s="40" t="b">
        <f t="shared" si="20"/>
        <v>0</v>
      </c>
      <c r="I105" s="15" t="s">
        <v>98</v>
      </c>
      <c r="J105" s="15" t="s">
        <v>113</v>
      </c>
      <c r="K105" s="58" t="s">
        <v>114</v>
      </c>
      <c r="L105" s="65">
        <v>2</v>
      </c>
      <c r="M105" s="62" t="s">
        <v>228</v>
      </c>
      <c r="N105" s="63" t="s">
        <v>224</v>
      </c>
      <c r="P105" s="40" t="str">
        <f t="shared" si="21"/>
        <v>0</v>
      </c>
    </row>
    <row r="106" spans="1:16" ht="15">
      <c r="A106" s="15" t="s">
        <v>86</v>
      </c>
      <c r="B106" s="79" t="s">
        <v>202</v>
      </c>
      <c r="C106" s="79" t="s">
        <v>116</v>
      </c>
      <c r="D106" s="18">
        <v>3</v>
      </c>
      <c r="E106" s="87"/>
      <c r="F106" s="18" t="b">
        <f>IF(E106="A","L",IF(E106="B","L",IF(E106="C","L",IF(E106="D","TL",IF(E106="E","TL",IF(E106="0","BA"))))))</f>
        <v>0</v>
      </c>
      <c r="G106" s="29" t="b">
        <f>IF(N106="Tdk Ambil","2",IF(N106="Ambil","0"))</f>
        <v>0</v>
      </c>
      <c r="H106" s="40" t="b">
        <f t="shared" si="20"/>
        <v>0</v>
      </c>
      <c r="I106" s="15" t="s">
        <v>98</v>
      </c>
      <c r="J106" s="15" t="s">
        <v>115</v>
      </c>
      <c r="K106" s="58" t="s">
        <v>116</v>
      </c>
      <c r="L106" s="64">
        <v>2</v>
      </c>
      <c r="M106" s="18">
        <f>E106</f>
        <v>0</v>
      </c>
      <c r="N106" s="19" t="b">
        <f>IF(F106="L","Tdk Ambil",IF(F106="TL","Ambil",IF(F106="BA","Ambil")))</f>
        <v>0</v>
      </c>
      <c r="P106" s="40" t="b">
        <f t="shared" si="21"/>
        <v>0</v>
      </c>
    </row>
    <row r="107" spans="1:16" ht="15">
      <c r="A107" s="136"/>
      <c r="B107" s="137"/>
      <c r="C107" s="137"/>
      <c r="D107" s="137"/>
      <c r="E107" s="137"/>
      <c r="F107" s="138"/>
      <c r="G107" s="61"/>
      <c r="H107" s="40">
        <f>(H92*L92)+(H93*L93)+(H94*L94)+(H95*L95)+(H97*L97)+(H98*L98)+(H99*L99)+(H100*L100)+(H102*L102)+(H103*L103)+(H104*L104)+(H105*L105)+(H106*L106)</f>
        <v>0</v>
      </c>
      <c r="I107" s="163" t="s">
        <v>225</v>
      </c>
      <c r="J107" s="164"/>
      <c r="K107" s="165"/>
      <c r="L107" s="33">
        <f>SUM(L92:L95)+8</f>
        <v>20</v>
      </c>
      <c r="M107" s="66"/>
      <c r="N107" s="66"/>
      <c r="P107" s="61"/>
    </row>
    <row r="108" spans="1:16" ht="15">
      <c r="A108" s="136"/>
      <c r="B108" s="137"/>
      <c r="C108" s="137"/>
      <c r="D108" s="137"/>
      <c r="E108" s="137"/>
      <c r="F108" s="138"/>
      <c r="I108" s="163" t="s">
        <v>226</v>
      </c>
      <c r="J108" s="164"/>
      <c r="K108" s="165"/>
      <c r="L108" s="66"/>
      <c r="M108" s="36">
        <f>G92+G98+G102+G104+G106</f>
        <v>0</v>
      </c>
      <c r="N108" s="66"/>
      <c r="P108" s="40">
        <f>P92+P93+P94+P95+P97+P98+P99+P100+P102+P103+P104+P105+P106</f>
        <v>0</v>
      </c>
    </row>
    <row r="109" spans="1:16" ht="15">
      <c r="A109" s="136"/>
      <c r="B109" s="137"/>
      <c r="C109" s="137"/>
      <c r="D109" s="137"/>
      <c r="E109" s="137"/>
      <c r="F109" s="138"/>
      <c r="I109" s="163" t="s">
        <v>227</v>
      </c>
      <c r="J109" s="164"/>
      <c r="K109" s="165"/>
      <c r="L109" s="66"/>
      <c r="M109" s="66"/>
      <c r="N109" s="36">
        <f>L107-M108</f>
        <v>20</v>
      </c>
      <c r="P109" s="61"/>
    </row>
    <row r="110" ht="15">
      <c r="P110" s="61"/>
    </row>
    <row r="111" spans="1:16" ht="15">
      <c r="A111" s="143"/>
      <c r="B111" s="143"/>
      <c r="C111" s="143"/>
      <c r="D111" s="143"/>
      <c r="E111" s="143"/>
      <c r="F111" s="143"/>
      <c r="G111" s="166" t="s">
        <v>213</v>
      </c>
      <c r="H111" s="167"/>
      <c r="I111" s="26" t="s">
        <v>119</v>
      </c>
      <c r="J111" s="27"/>
      <c r="K111" s="27"/>
      <c r="L111" s="27"/>
      <c r="M111" s="27"/>
      <c r="N111" s="37"/>
      <c r="P111" s="61"/>
    </row>
    <row r="112" spans="1:16" ht="15">
      <c r="A112" s="28" t="s">
        <v>6</v>
      </c>
      <c r="B112" s="28" t="s">
        <v>0</v>
      </c>
      <c r="C112" s="28" t="s">
        <v>1</v>
      </c>
      <c r="D112" s="28" t="s">
        <v>2</v>
      </c>
      <c r="E112" s="28" t="s">
        <v>3</v>
      </c>
      <c r="F112" s="28" t="s">
        <v>4</v>
      </c>
      <c r="G112" s="166" t="s">
        <v>213</v>
      </c>
      <c r="H112" s="167"/>
      <c r="I112" s="28" t="s">
        <v>6</v>
      </c>
      <c r="J112" s="28" t="s">
        <v>0</v>
      </c>
      <c r="K112" s="28" t="s">
        <v>1</v>
      </c>
      <c r="L112" s="28" t="s">
        <v>2</v>
      </c>
      <c r="M112" s="28" t="s">
        <v>3</v>
      </c>
      <c r="N112" s="28" t="s">
        <v>5</v>
      </c>
      <c r="P112" s="61"/>
    </row>
    <row r="113" spans="1:16" ht="15">
      <c r="A113" s="171"/>
      <c r="B113" s="171"/>
      <c r="C113" s="171"/>
      <c r="D113" s="171"/>
      <c r="E113" s="171"/>
      <c r="F113" s="171"/>
      <c r="I113" s="12" t="s">
        <v>97</v>
      </c>
      <c r="J113" s="13"/>
      <c r="K113" s="13"/>
      <c r="L113" s="13"/>
      <c r="M113" s="13"/>
      <c r="N113" s="14"/>
      <c r="P113" s="61"/>
    </row>
    <row r="114" spans="1:16" ht="15">
      <c r="A114" s="15"/>
      <c r="B114" s="140" t="s">
        <v>221</v>
      </c>
      <c r="C114" s="141"/>
      <c r="D114" s="141"/>
      <c r="E114" s="141"/>
      <c r="F114" s="142"/>
      <c r="G114" s="60"/>
      <c r="H114" s="40" t="b">
        <f aca="true" t="shared" si="22" ref="H114:H125">IF(M114="A","4",IF(M114="B","3",IF(M114="C","2",IF(M114="D","1",IF(M114="E","0")))))</f>
        <v>0</v>
      </c>
      <c r="I114" s="15" t="s">
        <v>126</v>
      </c>
      <c r="J114" s="15" t="s">
        <v>120</v>
      </c>
      <c r="K114" s="16" t="s">
        <v>125</v>
      </c>
      <c r="L114" s="18">
        <v>3</v>
      </c>
      <c r="M114" s="62" t="s">
        <v>228</v>
      </c>
      <c r="N114" s="63" t="s">
        <v>224</v>
      </c>
      <c r="P114" s="40" t="str">
        <f aca="true" t="shared" si="23" ref="P114:P125">IF(M114="A","3",IF(M114="B","3",IF(M114="C","3",IF(M114="D","3",IF(M114="E","3",IF(M114="0","0",IF(M114="FALSE","0")))))))</f>
        <v>0</v>
      </c>
    </row>
    <row r="115" spans="1:16" ht="15">
      <c r="A115" s="15" t="s">
        <v>144</v>
      </c>
      <c r="B115" s="79" t="s">
        <v>203</v>
      </c>
      <c r="C115" s="79" t="s">
        <v>204</v>
      </c>
      <c r="D115" s="18">
        <v>3</v>
      </c>
      <c r="E115" s="87"/>
      <c r="F115" s="18" t="b">
        <f>IF(E115="A","L",IF(E115="B","L",IF(E115="C","L",IF(E115="D","TL",IF(E115="E","TL",IF(E115="0","BA"))))))</f>
        <v>0</v>
      </c>
      <c r="G115" s="39" t="b">
        <f>IF(N115="Tdk Ambil","3",IF(N115="Ambil","0"))</f>
        <v>0</v>
      </c>
      <c r="H115" s="40" t="b">
        <f t="shared" si="22"/>
        <v>0</v>
      </c>
      <c r="I115" s="15" t="s">
        <v>126</v>
      </c>
      <c r="J115" s="15" t="s">
        <v>121</v>
      </c>
      <c r="K115" s="20" t="s">
        <v>122</v>
      </c>
      <c r="L115" s="18">
        <v>3</v>
      </c>
      <c r="M115" s="18">
        <f>E115</f>
        <v>0</v>
      </c>
      <c r="N115" s="19" t="b">
        <f>IF(F115="L","Tdk Ambil",IF(F115="TL","Ambil",IF(F115="BA","Ambil")))</f>
        <v>0</v>
      </c>
      <c r="P115" s="40" t="b">
        <f t="shared" si="23"/>
        <v>0</v>
      </c>
    </row>
    <row r="116" spans="1:16" ht="15">
      <c r="A116" s="15" t="s">
        <v>126</v>
      </c>
      <c r="B116" s="79" t="s">
        <v>205</v>
      </c>
      <c r="C116" s="79" t="s">
        <v>124</v>
      </c>
      <c r="D116" s="18">
        <v>3</v>
      </c>
      <c r="E116" s="87"/>
      <c r="F116" s="18" t="b">
        <f>IF(E116="A","L",IF(E116="B","L",IF(E116="C","L",IF(E116="D","TL",IF(E116="E","TL",IF(E116="0","BA"))))))</f>
        <v>0</v>
      </c>
      <c r="G116" s="39" t="b">
        <f>IF(N116="Tdk Ambil","3",IF(N116="Ambil","0"))</f>
        <v>0</v>
      </c>
      <c r="H116" s="40" t="b">
        <f t="shared" si="22"/>
        <v>0</v>
      </c>
      <c r="I116" s="15" t="s">
        <v>126</v>
      </c>
      <c r="J116" s="15" t="s">
        <v>123</v>
      </c>
      <c r="K116" s="20" t="s">
        <v>124</v>
      </c>
      <c r="L116" s="18">
        <v>3</v>
      </c>
      <c r="M116" s="18">
        <f>E116</f>
        <v>0</v>
      </c>
      <c r="N116" s="19" t="b">
        <f>IF(F116="L","Tdk Ambil",IF(F116="TL","Ambil",IF(F116="BA","Ambil")))</f>
        <v>0</v>
      </c>
      <c r="P116" s="40" t="b">
        <f t="shared" si="23"/>
        <v>0</v>
      </c>
    </row>
    <row r="117" spans="1:16" ht="15" customHeight="1">
      <c r="A117" s="171"/>
      <c r="B117" s="171"/>
      <c r="C117" s="171"/>
      <c r="D117" s="171"/>
      <c r="E117" s="171"/>
      <c r="F117" s="171"/>
      <c r="G117" s="67"/>
      <c r="H117" s="40"/>
      <c r="I117" s="12" t="s">
        <v>99</v>
      </c>
      <c r="J117" s="13"/>
      <c r="K117" s="13"/>
      <c r="L117" s="13"/>
      <c r="M117" s="13"/>
      <c r="N117" s="14"/>
      <c r="P117" s="61"/>
    </row>
    <row r="118" spans="1:16" ht="15">
      <c r="A118" s="15" t="s">
        <v>144</v>
      </c>
      <c r="B118" s="79" t="s">
        <v>206</v>
      </c>
      <c r="C118" s="79" t="s">
        <v>207</v>
      </c>
      <c r="D118" s="18">
        <v>3</v>
      </c>
      <c r="E118" s="87"/>
      <c r="F118" s="18" t="b">
        <f>IF(E118="A","L",IF(E118="B","L",IF(E118="C","L",IF(E118="D","TL",IF(E118="E","TL",IF(E118="0","BA"))))))</f>
        <v>0</v>
      </c>
      <c r="G118" s="39" t="b">
        <f>IF(N118="Tdk Ambil","3",IF(N118="Ambil","0"))</f>
        <v>0</v>
      </c>
      <c r="H118" s="40" t="b">
        <f t="shared" si="22"/>
        <v>0</v>
      </c>
      <c r="I118" s="15" t="s">
        <v>126</v>
      </c>
      <c r="J118" s="15" t="s">
        <v>127</v>
      </c>
      <c r="K118" s="68" t="s">
        <v>128</v>
      </c>
      <c r="L118" s="18">
        <v>3</v>
      </c>
      <c r="M118" s="18">
        <f>E118</f>
        <v>0</v>
      </c>
      <c r="N118" s="19" t="b">
        <f>IF(F118="L","Tdk Ambil",IF(F118="TL","Ambil",IF(F118="BA","Ambil")))</f>
        <v>0</v>
      </c>
      <c r="P118" s="40" t="b">
        <f t="shared" si="23"/>
        <v>0</v>
      </c>
    </row>
    <row r="119" spans="1:16" ht="15">
      <c r="A119" s="15" t="s">
        <v>144</v>
      </c>
      <c r="B119" s="79" t="s">
        <v>208</v>
      </c>
      <c r="C119" s="79" t="s">
        <v>130</v>
      </c>
      <c r="D119" s="18">
        <v>3</v>
      </c>
      <c r="E119" s="87"/>
      <c r="F119" s="18" t="b">
        <f>IF(E119="A","L",IF(E119="B","L",IF(E119="C","L",IF(E119="D","TL",IF(E119="E","TL",IF(E119="0","BA"))))))</f>
        <v>0</v>
      </c>
      <c r="G119" s="39" t="b">
        <f>IF(N119="Tdk Ambil","3",IF(N119="Ambil","0"))</f>
        <v>0</v>
      </c>
      <c r="H119" s="40" t="b">
        <f t="shared" si="22"/>
        <v>0</v>
      </c>
      <c r="I119" s="15" t="s">
        <v>126</v>
      </c>
      <c r="J119" s="15" t="s">
        <v>129</v>
      </c>
      <c r="K119" s="58" t="s">
        <v>130</v>
      </c>
      <c r="L119" s="18">
        <v>3</v>
      </c>
      <c r="M119" s="18">
        <f>E119</f>
        <v>0</v>
      </c>
      <c r="N119" s="19" t="b">
        <f>IF(F119="L","Tdk Ambil",IF(F119="TL","Ambil",IF(F119="BA","Ambil")))</f>
        <v>0</v>
      </c>
      <c r="P119" s="40" t="b">
        <f t="shared" si="23"/>
        <v>0</v>
      </c>
    </row>
    <row r="120" spans="1:16" ht="15">
      <c r="A120" s="15" t="s">
        <v>126</v>
      </c>
      <c r="B120" s="79" t="s">
        <v>205</v>
      </c>
      <c r="C120" s="79" t="s">
        <v>124</v>
      </c>
      <c r="D120" s="18">
        <v>3</v>
      </c>
      <c r="E120" s="87"/>
      <c r="F120" s="18" t="b">
        <f>IF(E120="A","L",IF(E120="B","L",IF(E120="C","L",IF(E120="D","TL",IF(E120="E","TL",IF(E120="0","BA"))))))</f>
        <v>0</v>
      </c>
      <c r="G120" s="39" t="b">
        <f>IF(N120="Tdk Ambil","3",IF(N120="Ambil","0"))</f>
        <v>0</v>
      </c>
      <c r="H120" s="40" t="b">
        <f t="shared" si="22"/>
        <v>0</v>
      </c>
      <c r="I120" s="15" t="s">
        <v>126</v>
      </c>
      <c r="J120" s="15" t="s">
        <v>131</v>
      </c>
      <c r="K120" s="20" t="s">
        <v>124</v>
      </c>
      <c r="L120" s="18">
        <v>3</v>
      </c>
      <c r="M120" s="18">
        <f>E120</f>
        <v>0</v>
      </c>
      <c r="N120" s="19" t="b">
        <f>IF(F120="L","Tdk Ambil",IF(F120="TL","Ambil",IF(F120="BA","Ambil")))</f>
        <v>0</v>
      </c>
      <c r="P120" s="40" t="b">
        <f t="shared" si="23"/>
        <v>0</v>
      </c>
    </row>
    <row r="121" spans="1:16" ht="15">
      <c r="A121" s="172"/>
      <c r="B121" s="173"/>
      <c r="C121" s="173"/>
      <c r="D121" s="173"/>
      <c r="E121" s="173"/>
      <c r="F121" s="174"/>
      <c r="G121" s="67"/>
      <c r="H121" s="40"/>
      <c r="I121" s="104" t="s">
        <v>138</v>
      </c>
      <c r="J121" s="105"/>
      <c r="K121" s="105"/>
      <c r="L121" s="105"/>
      <c r="M121" s="105"/>
      <c r="N121" s="106"/>
      <c r="P121" s="61"/>
    </row>
    <row r="122" spans="1:16" ht="15">
      <c r="A122" s="15" t="s">
        <v>34</v>
      </c>
      <c r="B122" s="79" t="s">
        <v>209</v>
      </c>
      <c r="C122" s="79" t="s">
        <v>210</v>
      </c>
      <c r="D122" s="18">
        <v>3</v>
      </c>
      <c r="E122" s="87" t="s">
        <v>281</v>
      </c>
      <c r="F122" s="18" t="str">
        <f>IF(E122="A","L",IF(E122="B","L",IF(E122="C","L",IF(E122="D","TL",IF(E122="E","TL",IF(E122="0","BA"))))))</f>
        <v>L</v>
      </c>
      <c r="G122" s="39" t="str">
        <f>IF(N122="Tdk Ambil","2",IF(N122="Ambil","0"))</f>
        <v>2</v>
      </c>
      <c r="H122" s="40" t="str">
        <f t="shared" si="22"/>
        <v>3</v>
      </c>
      <c r="I122" s="15" t="s">
        <v>126</v>
      </c>
      <c r="J122" s="15" t="s">
        <v>132</v>
      </c>
      <c r="K122" s="58" t="s">
        <v>133</v>
      </c>
      <c r="L122" s="18">
        <v>2</v>
      </c>
      <c r="M122" s="18" t="str">
        <f>E122</f>
        <v>B</v>
      </c>
      <c r="N122" s="19" t="str">
        <f>IF(F122="L","Tdk Ambil",IF(F122="TL","Ambil",IF(F122="BA","Ambil")))</f>
        <v>Tdk Ambil</v>
      </c>
      <c r="P122" s="40" t="str">
        <f t="shared" si="23"/>
        <v>3</v>
      </c>
    </row>
    <row r="123" spans="1:16" ht="15">
      <c r="A123" s="15" t="s">
        <v>211</v>
      </c>
      <c r="B123" s="79" t="s">
        <v>212</v>
      </c>
      <c r="C123" s="79" t="s">
        <v>214</v>
      </c>
      <c r="D123" s="18">
        <v>3</v>
      </c>
      <c r="E123" s="87"/>
      <c r="F123" s="18" t="b">
        <f>IF(E123="A","L",IF(E123="B","L",IF(E123="C","L",IF(E123="D","TL",IF(E123="E","TL",IF(E123="0","BA"))))))</f>
        <v>0</v>
      </c>
      <c r="G123" s="39" t="b">
        <f>IF(N123="Tdk Ambil","2",IF(N123="Ambil","0"))</f>
        <v>0</v>
      </c>
      <c r="H123" s="40" t="b">
        <f t="shared" si="22"/>
        <v>0</v>
      </c>
      <c r="I123" s="15" t="s">
        <v>126</v>
      </c>
      <c r="J123" s="15" t="s">
        <v>134</v>
      </c>
      <c r="K123" s="58" t="s">
        <v>135</v>
      </c>
      <c r="L123" s="18">
        <v>2</v>
      </c>
      <c r="M123" s="18">
        <f>E123</f>
        <v>0</v>
      </c>
      <c r="N123" s="19" t="b">
        <f>IF(F123="L","Tdk Ambil",IF(F123="TL","Ambil",IF(F123="BA","Ambil")))</f>
        <v>0</v>
      </c>
      <c r="P123" s="40" t="b">
        <f t="shared" si="23"/>
        <v>0</v>
      </c>
    </row>
    <row r="124" spans="1:16" ht="15">
      <c r="A124" s="15"/>
      <c r="B124" s="140" t="s">
        <v>221</v>
      </c>
      <c r="C124" s="141"/>
      <c r="D124" s="141"/>
      <c r="E124" s="141"/>
      <c r="F124" s="142"/>
      <c r="G124" s="60"/>
      <c r="H124" s="40" t="b">
        <f t="shared" si="22"/>
        <v>0</v>
      </c>
      <c r="I124" s="15" t="s">
        <v>126</v>
      </c>
      <c r="J124" s="69" t="s">
        <v>136</v>
      </c>
      <c r="K124" s="58" t="s">
        <v>137</v>
      </c>
      <c r="L124" s="18">
        <v>3</v>
      </c>
      <c r="M124" s="32" t="s">
        <v>228</v>
      </c>
      <c r="N124" s="38" t="s">
        <v>224</v>
      </c>
      <c r="P124" s="40" t="str">
        <f t="shared" si="23"/>
        <v>0</v>
      </c>
    </row>
    <row r="125" spans="1:16" ht="15">
      <c r="A125" s="15"/>
      <c r="B125" s="140" t="s">
        <v>221</v>
      </c>
      <c r="C125" s="141"/>
      <c r="D125" s="141"/>
      <c r="E125" s="141"/>
      <c r="F125" s="142"/>
      <c r="G125" s="60"/>
      <c r="H125" s="40" t="b">
        <f t="shared" si="22"/>
        <v>0</v>
      </c>
      <c r="I125" s="15" t="s">
        <v>126</v>
      </c>
      <c r="J125" s="69" t="s">
        <v>136</v>
      </c>
      <c r="K125" s="58" t="s">
        <v>137</v>
      </c>
      <c r="L125" s="18">
        <v>3</v>
      </c>
      <c r="M125" s="32" t="s">
        <v>228</v>
      </c>
      <c r="N125" s="38" t="s">
        <v>224</v>
      </c>
      <c r="P125" s="40" t="str">
        <f t="shared" si="23"/>
        <v>0</v>
      </c>
    </row>
    <row r="126" spans="1:16" ht="15">
      <c r="A126" s="136"/>
      <c r="B126" s="137"/>
      <c r="C126" s="137"/>
      <c r="D126" s="137"/>
      <c r="E126" s="137"/>
      <c r="F126" s="138"/>
      <c r="G126" s="61"/>
      <c r="H126" s="40">
        <f>(H114*L114)+(H115*L115)+(H116*L116)+(H118*L118)+(H119*L119)+(H120*L120)+(H122*L122)+(H123*L123)+(H124*L124)+(H125*L125)</f>
        <v>6</v>
      </c>
      <c r="I126" s="163" t="s">
        <v>225</v>
      </c>
      <c r="J126" s="164"/>
      <c r="K126" s="165"/>
      <c r="L126" s="33">
        <f>SUM(L114:L116)+8</f>
        <v>17</v>
      </c>
      <c r="M126" s="55"/>
      <c r="N126" s="55"/>
      <c r="P126" s="61"/>
    </row>
    <row r="127" spans="1:16" ht="15">
      <c r="A127" s="136"/>
      <c r="B127" s="137"/>
      <c r="C127" s="137"/>
      <c r="D127" s="137"/>
      <c r="E127" s="137"/>
      <c r="F127" s="138"/>
      <c r="I127" s="163" t="s">
        <v>226</v>
      </c>
      <c r="J127" s="164"/>
      <c r="K127" s="165"/>
      <c r="L127" s="70"/>
      <c r="M127" s="36">
        <f>G115+G116+G118+G119+G120+G122+G123</f>
        <v>2</v>
      </c>
      <c r="N127" s="55"/>
      <c r="P127" s="40">
        <f>P114+P115+P116+P118+P119+P120+P122+P123+P124+P125</f>
        <v>3</v>
      </c>
    </row>
    <row r="128" spans="1:16" ht="15">
      <c r="A128" s="136"/>
      <c r="B128" s="137"/>
      <c r="C128" s="137"/>
      <c r="D128" s="137"/>
      <c r="E128" s="137"/>
      <c r="F128" s="138"/>
      <c r="I128" s="163" t="s">
        <v>227</v>
      </c>
      <c r="J128" s="164"/>
      <c r="K128" s="165"/>
      <c r="L128" s="55"/>
      <c r="M128" s="55"/>
      <c r="N128" s="36">
        <f>L126-M127</f>
        <v>15</v>
      </c>
      <c r="P128" s="61"/>
    </row>
    <row r="129" ht="15">
      <c r="P129" s="61"/>
    </row>
    <row r="130" spans="1:16" ht="15">
      <c r="A130" s="77"/>
      <c r="B130" s="76"/>
      <c r="C130" s="76"/>
      <c r="D130" s="76"/>
      <c r="E130" s="76"/>
      <c r="F130" s="78"/>
      <c r="G130" s="166" t="s">
        <v>213</v>
      </c>
      <c r="H130" s="167"/>
      <c r="I130" s="26" t="s">
        <v>139</v>
      </c>
      <c r="J130" s="27"/>
      <c r="K130" s="27"/>
      <c r="L130" s="27"/>
      <c r="M130" s="27"/>
      <c r="N130" s="37"/>
      <c r="P130" s="61"/>
    </row>
    <row r="131" spans="1:16" ht="15">
      <c r="A131" s="28" t="s">
        <v>6</v>
      </c>
      <c r="B131" s="28" t="s">
        <v>0</v>
      </c>
      <c r="C131" s="28" t="s">
        <v>1</v>
      </c>
      <c r="D131" s="28" t="s">
        <v>2</v>
      </c>
      <c r="E131" s="28" t="s">
        <v>3</v>
      </c>
      <c r="F131" s="28" t="s">
        <v>4</v>
      </c>
      <c r="G131" s="166" t="s">
        <v>213</v>
      </c>
      <c r="H131" s="167"/>
      <c r="I131" s="28" t="s">
        <v>6</v>
      </c>
      <c r="J131" s="28" t="s">
        <v>0</v>
      </c>
      <c r="K131" s="28" t="s">
        <v>1</v>
      </c>
      <c r="L131" s="28" t="s">
        <v>2</v>
      </c>
      <c r="M131" s="28" t="s">
        <v>3</v>
      </c>
      <c r="N131" s="28" t="s">
        <v>5</v>
      </c>
      <c r="P131" s="61"/>
    </row>
    <row r="132" spans="1:16" ht="15">
      <c r="A132" s="75"/>
      <c r="B132" s="75"/>
      <c r="C132" s="75" t="s">
        <v>141</v>
      </c>
      <c r="D132" s="18">
        <v>6</v>
      </c>
      <c r="E132" s="3" t="s">
        <v>228</v>
      </c>
      <c r="F132" s="18" t="str">
        <f>IF(E132="A","L",IF(E132="B","L",IF(E132="C","L",IF(E132="D","TL",IF(E132="E","TL",IF(E132="0","BA"))))))</f>
        <v>BA</v>
      </c>
      <c r="G132" s="39" t="str">
        <f>IF(N132="Tdk Ambil","6",IF(N132="Ambil","0"))</f>
        <v>0</v>
      </c>
      <c r="H132" s="40" t="b">
        <f>IF(M132="A","4",IF(M132="B","3",IF(M132="C","2",IF(M132="D","1",IF(M132="E","0")))))</f>
        <v>0</v>
      </c>
      <c r="I132" s="15" t="s">
        <v>144</v>
      </c>
      <c r="J132" s="15" t="s">
        <v>140</v>
      </c>
      <c r="K132" s="20" t="s">
        <v>141</v>
      </c>
      <c r="L132" s="18">
        <v>6</v>
      </c>
      <c r="M132" s="18" t="str">
        <f>E132</f>
        <v>0</v>
      </c>
      <c r="N132" s="19" t="str">
        <f>IF(F132="L","Tdk Ambil",IF(F132="TL","Ambil",IF(F132="BA","Ambil")))</f>
        <v>Ambil</v>
      </c>
      <c r="P132" s="40" t="str">
        <f>IF(M132="A","3",IF(M132="B","3",IF(M132="C","3",IF(M132="D","3",IF(M132="E","3",IF(M132="0","0",IF(M132="FALSE","0")))))))</f>
        <v>0</v>
      </c>
    </row>
    <row r="133" spans="1:16" ht="15">
      <c r="A133" s="75"/>
      <c r="B133" s="75"/>
      <c r="C133" s="75" t="s">
        <v>215</v>
      </c>
      <c r="D133" s="18">
        <v>3</v>
      </c>
      <c r="E133" s="3" t="s">
        <v>228</v>
      </c>
      <c r="F133" s="18" t="str">
        <f>IF(E133="A","L",IF(E133="B","L",IF(E133="C","L",IF(E133="D","TL",IF(E133="E","TL",IF(E133="0","BA"))))))</f>
        <v>BA</v>
      </c>
      <c r="G133" s="39" t="str">
        <f>IF(N133="Tdk Ambil","3",IF(N133="Ambil","0"))</f>
        <v>0</v>
      </c>
      <c r="H133" s="40" t="b">
        <f>IF(M133="A","4",IF(M133="B","3",IF(M133="C","2",IF(M133="D","1",IF(M133="E","0")))))</f>
        <v>0</v>
      </c>
      <c r="I133" s="15" t="s">
        <v>144</v>
      </c>
      <c r="J133" s="15" t="s">
        <v>142</v>
      </c>
      <c r="K133" s="20" t="s">
        <v>143</v>
      </c>
      <c r="L133" s="18">
        <v>3</v>
      </c>
      <c r="M133" s="18" t="str">
        <f>E133</f>
        <v>0</v>
      </c>
      <c r="N133" s="19" t="str">
        <f>IF(F133="L","Tdk Ambil",IF(F133="TL","Ambil",IF(F133="BA","Ambil")))</f>
        <v>Ambil</v>
      </c>
      <c r="P133" s="40" t="str">
        <f>IF(M133="A","3",IF(M133="B","3",IF(M133="C","3",IF(M133="D","3",IF(M133="E","3",IF(M133="0","0",IF(M133="FALSE","0")))))))</f>
        <v>0</v>
      </c>
    </row>
    <row r="134" spans="1:16" ht="15">
      <c r="A134" s="139"/>
      <c r="B134" s="137"/>
      <c r="C134" s="137"/>
      <c r="D134" s="137"/>
      <c r="E134" s="137"/>
      <c r="F134" s="138"/>
      <c r="G134" s="61"/>
      <c r="H134" s="40">
        <f>(H132*L132)+(H133*L133)</f>
        <v>0</v>
      </c>
      <c r="I134" s="163" t="s">
        <v>225</v>
      </c>
      <c r="J134" s="164"/>
      <c r="K134" s="165"/>
      <c r="L134" s="71">
        <v>9</v>
      </c>
      <c r="M134" s="66"/>
      <c r="N134" s="66"/>
      <c r="P134" s="61"/>
    </row>
    <row r="135" spans="1:16" ht="15">
      <c r="A135" s="139"/>
      <c r="B135" s="137"/>
      <c r="C135" s="137"/>
      <c r="D135" s="137"/>
      <c r="E135" s="137"/>
      <c r="F135" s="138"/>
      <c r="I135" s="163" t="s">
        <v>226</v>
      </c>
      <c r="J135" s="164"/>
      <c r="K135" s="165"/>
      <c r="L135" s="72"/>
      <c r="M135" s="36">
        <f>G132+G133</f>
        <v>0</v>
      </c>
      <c r="N135" s="66"/>
      <c r="P135" s="40">
        <f>P132+P133</f>
        <v>0</v>
      </c>
    </row>
    <row r="136" spans="1:16" ht="15">
      <c r="A136" s="139"/>
      <c r="B136" s="137"/>
      <c r="C136" s="137"/>
      <c r="D136" s="137"/>
      <c r="E136" s="137"/>
      <c r="F136" s="138"/>
      <c r="I136" s="163" t="s">
        <v>227</v>
      </c>
      <c r="J136" s="164"/>
      <c r="K136" s="165"/>
      <c r="L136" s="73"/>
      <c r="M136" s="66"/>
      <c r="N136" s="36">
        <f>L134-M135</f>
        <v>9</v>
      </c>
      <c r="P136" s="61"/>
    </row>
    <row r="137" ht="15">
      <c r="P137" s="109">
        <f>(H25+H37+H50+H63+H85+H107+H126+H134)/(P26+P38+P51+P64+P86+P108+P127+P135)</f>
        <v>3.081081081081081</v>
      </c>
    </row>
    <row r="138" spans="4:13" ht="15">
      <c r="D138" s="168"/>
      <c r="E138" s="168"/>
      <c r="F138" s="168"/>
      <c r="G138" s="168"/>
      <c r="H138" s="168"/>
      <c r="I138" s="168"/>
      <c r="K138" s="110" t="s">
        <v>245</v>
      </c>
      <c r="L138" s="74"/>
      <c r="M138" s="74"/>
    </row>
    <row r="139" spans="3:11" ht="15">
      <c r="C139" s="107" t="s">
        <v>249</v>
      </c>
      <c r="D139" s="169" t="s">
        <v>248</v>
      </c>
      <c r="E139" s="169"/>
      <c r="F139" s="169"/>
      <c r="G139" s="169"/>
      <c r="H139" s="169"/>
      <c r="I139" s="169"/>
      <c r="K139" s="107" t="s">
        <v>247</v>
      </c>
    </row>
    <row r="140" spans="3:6" ht="15">
      <c r="C140" s="86"/>
      <c r="F140" s="1"/>
    </row>
    <row r="141" ht="15">
      <c r="C141" s="86"/>
    </row>
    <row r="142" spans="3:11" ht="15.75">
      <c r="C142" s="91" t="s">
        <v>283</v>
      </c>
      <c r="D142" s="170" t="s">
        <v>326</v>
      </c>
      <c r="E142" s="170"/>
      <c r="F142" s="170"/>
      <c r="G142" s="170"/>
      <c r="H142" s="170"/>
      <c r="I142" s="170"/>
      <c r="K142" s="102" t="s">
        <v>284</v>
      </c>
    </row>
    <row r="143" spans="3:11" ht="15.75">
      <c r="C143" s="96" t="s">
        <v>292</v>
      </c>
      <c r="D143" s="170" t="s">
        <v>327</v>
      </c>
      <c r="E143" s="170"/>
      <c r="F143" s="170"/>
      <c r="G143" s="170"/>
      <c r="H143" s="170"/>
      <c r="I143" s="170"/>
      <c r="K143" s="102" t="s">
        <v>295</v>
      </c>
    </row>
  </sheetData>
  <sheetProtection password="F74B" sheet="1"/>
  <mergeCells count="113">
    <mergeCell ref="D143:I143"/>
    <mergeCell ref="I136:K136"/>
    <mergeCell ref="A3:N3"/>
    <mergeCell ref="A4:N4"/>
    <mergeCell ref="A5:N5"/>
    <mergeCell ref="A6:N6"/>
    <mergeCell ref="G130:H130"/>
    <mergeCell ref="G131:H131"/>
    <mergeCell ref="I85:K85"/>
    <mergeCell ref="I86:K86"/>
    <mergeCell ref="I51:K51"/>
    <mergeCell ref="I52:K52"/>
    <mergeCell ref="A134:F134"/>
    <mergeCell ref="B114:F114"/>
    <mergeCell ref="B124:F124"/>
    <mergeCell ref="B125:F125"/>
    <mergeCell ref="A113:F113"/>
    <mergeCell ref="A117:F117"/>
    <mergeCell ref="A121:F121"/>
    <mergeCell ref="I87:K87"/>
    <mergeCell ref="G17:H17"/>
    <mergeCell ref="G18:H18"/>
    <mergeCell ref="I37:K37"/>
    <mergeCell ref="I38:K38"/>
    <mergeCell ref="I39:K39"/>
    <mergeCell ref="I50:K50"/>
    <mergeCell ref="G29:H29"/>
    <mergeCell ref="G30:H30"/>
    <mergeCell ref="I25:J25"/>
    <mergeCell ref="I26:K26"/>
    <mergeCell ref="I126:K126"/>
    <mergeCell ref="I127:K127"/>
    <mergeCell ref="I128:K128"/>
    <mergeCell ref="A107:F107"/>
    <mergeCell ref="I134:K134"/>
    <mergeCell ref="I135:K135"/>
    <mergeCell ref="I107:K107"/>
    <mergeCell ref="G112:H112"/>
    <mergeCell ref="A109:F109"/>
    <mergeCell ref="A127:F127"/>
    <mergeCell ref="A96:F96"/>
    <mergeCell ref="A101:F101"/>
    <mergeCell ref="G54:H54"/>
    <mergeCell ref="G55:H55"/>
    <mergeCell ref="A91:F91"/>
    <mergeCell ref="I108:K108"/>
    <mergeCell ref="A73:F73"/>
    <mergeCell ref="A80:F80"/>
    <mergeCell ref="A89:F89"/>
    <mergeCell ref="I63:K63"/>
    <mergeCell ref="A29:F29"/>
    <mergeCell ref="A41:F41"/>
    <mergeCell ref="G74:H74"/>
    <mergeCell ref="G89:H89"/>
    <mergeCell ref="G90:H90"/>
    <mergeCell ref="G111:H111"/>
    <mergeCell ref="A51:F51"/>
    <mergeCell ref="A52:F52"/>
    <mergeCell ref="A87:F87"/>
    <mergeCell ref="A108:F108"/>
    <mergeCell ref="I64:K64"/>
    <mergeCell ref="I65:K65"/>
    <mergeCell ref="I109:K109"/>
    <mergeCell ref="D138:I138"/>
    <mergeCell ref="D139:I139"/>
    <mergeCell ref="D142:I142"/>
    <mergeCell ref="A136:F136"/>
    <mergeCell ref="A64:F64"/>
    <mergeCell ref="A65:F65"/>
    <mergeCell ref="A86:F86"/>
    <mergeCell ref="I27:K27"/>
    <mergeCell ref="A126:F126"/>
    <mergeCell ref="G41:H41"/>
    <mergeCell ref="G42:H42"/>
    <mergeCell ref="G73:H73"/>
    <mergeCell ref="A13:B13"/>
    <mergeCell ref="A50:F50"/>
    <mergeCell ref="A27:F27"/>
    <mergeCell ref="A38:F38"/>
    <mergeCell ref="A39:F39"/>
    <mergeCell ref="C11:F11"/>
    <mergeCell ref="C12:F12"/>
    <mergeCell ref="C13:F13"/>
    <mergeCell ref="A17:F17"/>
    <mergeCell ref="A14:B14"/>
    <mergeCell ref="C14:F14"/>
    <mergeCell ref="A16:F16"/>
    <mergeCell ref="I11:J11"/>
    <mergeCell ref="I12:J12"/>
    <mergeCell ref="K11:N11"/>
    <mergeCell ref="K12:N12"/>
    <mergeCell ref="A63:F63"/>
    <mergeCell ref="A54:F54"/>
    <mergeCell ref="B58:F58"/>
    <mergeCell ref="A11:B11"/>
    <mergeCell ref="A12:B12"/>
    <mergeCell ref="A26:F26"/>
    <mergeCell ref="A9:M9"/>
    <mergeCell ref="A25:F25"/>
    <mergeCell ref="A37:F37"/>
    <mergeCell ref="B99:F99"/>
    <mergeCell ref="B100:F100"/>
    <mergeCell ref="A85:F85"/>
    <mergeCell ref="B78:F78"/>
    <mergeCell ref="B93:F93"/>
    <mergeCell ref="B94:F94"/>
    <mergeCell ref="B95:F95"/>
    <mergeCell ref="A128:F128"/>
    <mergeCell ref="A135:F135"/>
    <mergeCell ref="B105:F105"/>
    <mergeCell ref="B97:F97"/>
    <mergeCell ref="B103:F103"/>
    <mergeCell ref="A111:F111"/>
  </mergeCells>
  <printOptions/>
  <pageMargins left="0.43" right="0.16" top="0.25" bottom="0.5" header="0.27" footer="0.25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49"/>
  <sheetViews>
    <sheetView zoomScalePageLayoutView="0" workbookViewId="0" topLeftCell="A34">
      <selection activeCell="I40" sqref="I40:L40"/>
    </sheetView>
  </sheetViews>
  <sheetFormatPr defaultColWidth="9.140625" defaultRowHeight="15"/>
  <cols>
    <col min="1" max="1" width="9.57421875" style="2" customWidth="1"/>
    <col min="2" max="2" width="8.8515625" style="2" customWidth="1"/>
    <col min="3" max="3" width="6.140625" style="2" customWidth="1"/>
    <col min="4" max="5" width="9.140625" style="2" customWidth="1"/>
    <col min="6" max="6" width="4.7109375" style="2" customWidth="1"/>
    <col min="7" max="8" width="9.140625" style="2" customWidth="1"/>
    <col min="9" max="9" width="4.7109375" style="2" customWidth="1"/>
    <col min="10" max="10" width="9.140625" style="2" customWidth="1"/>
    <col min="11" max="11" width="4.7109375" style="2" customWidth="1"/>
    <col min="12" max="16384" width="9.140625" style="2" customWidth="1"/>
  </cols>
  <sheetData>
    <row r="1" spans="1:12" ht="15" customHeight="1">
      <c r="A1" s="215" t="s">
        <v>216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5" customHeight="1">
      <c r="A2" s="215" t="s">
        <v>217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5" customHeight="1">
      <c r="A3" s="215" t="s">
        <v>218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ht="15" customHeight="1">
      <c r="A4" s="216" t="s">
        <v>229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5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1" ht="15.75">
      <c r="A6" s="214" t="s">
        <v>282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2" ht="1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</row>
    <row r="8" spans="1:12" ht="15.75">
      <c r="A8" s="190"/>
      <c r="B8" s="181" t="s">
        <v>235</v>
      </c>
      <c r="C8" s="181"/>
      <c r="D8" s="66" t="s">
        <v>234</v>
      </c>
      <c r="E8" s="177"/>
      <c r="F8" s="177"/>
      <c r="G8" s="177"/>
      <c r="H8" s="177"/>
      <c r="I8" s="177"/>
      <c r="J8" s="177"/>
      <c r="K8" s="188"/>
      <c r="L8" s="189"/>
    </row>
    <row r="9" spans="1:12" ht="15.75">
      <c r="A9" s="190"/>
      <c r="B9" s="181" t="s">
        <v>230</v>
      </c>
      <c r="C9" s="181"/>
      <c r="D9" s="66" t="s">
        <v>234</v>
      </c>
      <c r="E9" s="177"/>
      <c r="F9" s="177"/>
      <c r="G9" s="177"/>
      <c r="H9" s="177"/>
      <c r="I9" s="177"/>
      <c r="J9" s="177"/>
      <c r="K9" s="188"/>
      <c r="L9" s="189"/>
    </row>
    <row r="10" spans="1:12" ht="15.75">
      <c r="A10" s="190"/>
      <c r="B10" s="181" t="s">
        <v>232</v>
      </c>
      <c r="C10" s="181"/>
      <c r="D10" s="66" t="s">
        <v>234</v>
      </c>
      <c r="E10" s="177"/>
      <c r="F10" s="177"/>
      <c r="G10" s="177"/>
      <c r="H10" s="177"/>
      <c r="I10" s="177"/>
      <c r="J10" s="177"/>
      <c r="K10" s="188"/>
      <c r="L10" s="189"/>
    </row>
    <row r="11" spans="1:12" ht="15.75">
      <c r="A11" s="190"/>
      <c r="B11" s="181" t="s">
        <v>253</v>
      </c>
      <c r="C11" s="181"/>
      <c r="D11" s="66" t="s">
        <v>234</v>
      </c>
      <c r="E11" s="177"/>
      <c r="F11" s="177"/>
      <c r="G11" s="177"/>
      <c r="H11" s="177"/>
      <c r="I11" s="177"/>
      <c r="J11" s="177"/>
      <c r="K11" s="188"/>
      <c r="L11" s="189"/>
    </row>
    <row r="12" spans="1:12" ht="15.75">
      <c r="A12" s="190"/>
      <c r="B12" s="181" t="s">
        <v>231</v>
      </c>
      <c r="C12" s="181"/>
      <c r="D12" s="66" t="s">
        <v>234</v>
      </c>
      <c r="E12" s="177"/>
      <c r="F12" s="177"/>
      <c r="G12" s="177"/>
      <c r="H12" s="177"/>
      <c r="I12" s="177"/>
      <c r="J12" s="177"/>
      <c r="K12" s="188"/>
      <c r="L12" s="189"/>
    </row>
    <row r="13" spans="1:12" ht="15.75">
      <c r="A13" s="190"/>
      <c r="B13" s="181" t="s">
        <v>233</v>
      </c>
      <c r="C13" s="181"/>
      <c r="D13" s="66" t="s">
        <v>234</v>
      </c>
      <c r="E13" s="178"/>
      <c r="F13" s="179"/>
      <c r="G13" s="179"/>
      <c r="H13" s="179"/>
      <c r="I13" s="179"/>
      <c r="J13" s="180"/>
      <c r="K13" s="188"/>
      <c r="L13" s="189"/>
    </row>
    <row r="14" spans="1:12" ht="15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</row>
    <row r="15" spans="1:12" ht="15.75">
      <c r="A15" s="221" t="s">
        <v>236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</row>
    <row r="16" spans="1:12" ht="15" customHeight="1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</row>
    <row r="17" spans="1:12" ht="16.5" customHeight="1">
      <c r="A17" s="184" t="s">
        <v>256</v>
      </c>
      <c r="B17" s="184"/>
      <c r="C17" s="182"/>
      <c r="D17" s="183" t="s">
        <v>254</v>
      </c>
      <c r="E17" s="183"/>
      <c r="F17" s="182"/>
      <c r="G17" s="185" t="s">
        <v>255</v>
      </c>
      <c r="H17" s="185"/>
      <c r="I17" s="182"/>
      <c r="J17" s="186" t="s">
        <v>329</v>
      </c>
      <c r="K17" s="186"/>
      <c r="L17" s="186"/>
    </row>
    <row r="18" spans="1:12" ht="16.5" customHeight="1">
      <c r="A18" s="184"/>
      <c r="B18" s="184"/>
      <c r="C18" s="182"/>
      <c r="D18" s="183"/>
      <c r="E18" s="183"/>
      <c r="F18" s="182"/>
      <c r="G18" s="185"/>
      <c r="H18" s="185"/>
      <c r="I18" s="182"/>
      <c r="J18" s="186"/>
      <c r="K18" s="186"/>
      <c r="L18" s="186"/>
    </row>
    <row r="19" spans="1:12" ht="16.5" customHeight="1">
      <c r="A19" s="184"/>
      <c r="B19" s="184"/>
      <c r="C19" s="182"/>
      <c r="D19" s="183"/>
      <c r="E19" s="183"/>
      <c r="F19" s="182"/>
      <c r="G19" s="185"/>
      <c r="H19" s="185"/>
      <c r="I19" s="182"/>
      <c r="J19" s="186"/>
      <c r="K19" s="186"/>
      <c r="L19" s="186"/>
    </row>
    <row r="20" spans="1:12" ht="15.75" thickBot="1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</row>
    <row r="21" spans="1:12" ht="19.5" customHeight="1" thickBot="1">
      <c r="A21" s="8" t="s">
        <v>232</v>
      </c>
      <c r="B21" s="9" t="s">
        <v>238</v>
      </c>
      <c r="C21" s="203"/>
      <c r="D21" s="193">
        <f>'ekivalen 35'!M26</f>
        <v>18</v>
      </c>
      <c r="E21" s="194"/>
      <c r="F21" s="204"/>
      <c r="G21" s="193">
        <f>'ekivalen 35'!N27</f>
        <v>0</v>
      </c>
      <c r="H21" s="194"/>
      <c r="I21" s="217"/>
      <c r="J21" s="205">
        <f>'ekivalen 35'!P137</f>
        <v>3.081081081081081</v>
      </c>
      <c r="K21" s="206"/>
      <c r="L21" s="207"/>
    </row>
    <row r="22" spans="1:12" ht="19.5" customHeight="1" thickBot="1">
      <c r="A22" s="8" t="s">
        <v>232</v>
      </c>
      <c r="B22" s="9" t="s">
        <v>239</v>
      </c>
      <c r="C22" s="203"/>
      <c r="D22" s="193">
        <f>'ekivalen 35'!M38</f>
        <v>18</v>
      </c>
      <c r="E22" s="194"/>
      <c r="F22" s="204"/>
      <c r="G22" s="193">
        <f>'ekivalen 35'!N39</f>
        <v>0</v>
      </c>
      <c r="H22" s="194"/>
      <c r="I22" s="217"/>
      <c r="J22" s="208"/>
      <c r="K22" s="209"/>
      <c r="L22" s="210"/>
    </row>
    <row r="23" spans="1:12" ht="19.5" customHeight="1" thickBot="1">
      <c r="A23" s="8" t="s">
        <v>232</v>
      </c>
      <c r="B23" s="9" t="s">
        <v>240</v>
      </c>
      <c r="C23" s="203"/>
      <c r="D23" s="193">
        <f>'ekivalen 35'!M51</f>
        <v>14</v>
      </c>
      <c r="E23" s="194"/>
      <c r="F23" s="204"/>
      <c r="G23" s="193">
        <f>'ekivalen 35'!N52</f>
        <v>6</v>
      </c>
      <c r="H23" s="194"/>
      <c r="I23" s="217"/>
      <c r="J23" s="208"/>
      <c r="K23" s="209"/>
      <c r="L23" s="210"/>
    </row>
    <row r="24" spans="1:12" ht="19.5" customHeight="1" thickBot="1">
      <c r="A24" s="8" t="s">
        <v>232</v>
      </c>
      <c r="B24" s="9" t="s">
        <v>241</v>
      </c>
      <c r="C24" s="203"/>
      <c r="D24" s="193">
        <f>'ekivalen 35'!M64</f>
        <v>9</v>
      </c>
      <c r="E24" s="194"/>
      <c r="F24" s="204"/>
      <c r="G24" s="193">
        <f>'ekivalen 35'!N65</f>
        <v>12</v>
      </c>
      <c r="H24" s="194"/>
      <c r="I24" s="217"/>
      <c r="J24" s="208"/>
      <c r="K24" s="209"/>
      <c r="L24" s="210"/>
    </row>
    <row r="25" spans="1:12" ht="19.5" customHeight="1" thickBot="1">
      <c r="A25" s="8" t="s">
        <v>232</v>
      </c>
      <c r="B25" s="9" t="s">
        <v>242</v>
      </c>
      <c r="C25" s="203"/>
      <c r="D25" s="193">
        <f>'ekivalen 35'!M86</f>
        <v>12</v>
      </c>
      <c r="E25" s="194"/>
      <c r="F25" s="204"/>
      <c r="G25" s="193">
        <f>'ekivalen 35'!N87</f>
        <v>9</v>
      </c>
      <c r="H25" s="194"/>
      <c r="I25" s="217"/>
      <c r="J25" s="208"/>
      <c r="K25" s="209"/>
      <c r="L25" s="210"/>
    </row>
    <row r="26" spans="1:12" ht="19.5" customHeight="1" thickBot="1">
      <c r="A26" s="8" t="s">
        <v>232</v>
      </c>
      <c r="B26" s="9" t="s">
        <v>243</v>
      </c>
      <c r="C26" s="203"/>
      <c r="D26" s="193">
        <f>'ekivalen 35'!M108</f>
        <v>0</v>
      </c>
      <c r="E26" s="194"/>
      <c r="F26" s="204"/>
      <c r="G26" s="193">
        <f>'ekivalen 35'!N109</f>
        <v>20</v>
      </c>
      <c r="H26" s="194"/>
      <c r="I26" s="217"/>
      <c r="J26" s="208"/>
      <c r="K26" s="209"/>
      <c r="L26" s="210"/>
    </row>
    <row r="27" spans="1:12" ht="19.5" customHeight="1" thickBot="1">
      <c r="A27" s="8" t="s">
        <v>232</v>
      </c>
      <c r="B27" s="9" t="s">
        <v>257</v>
      </c>
      <c r="C27" s="203"/>
      <c r="D27" s="193">
        <f>'ekivalen 35'!M127</f>
        <v>2</v>
      </c>
      <c r="E27" s="194"/>
      <c r="F27" s="204"/>
      <c r="G27" s="193">
        <f>'ekivalen 35'!N128</f>
        <v>15</v>
      </c>
      <c r="H27" s="194"/>
      <c r="I27" s="217"/>
      <c r="J27" s="208"/>
      <c r="K27" s="209"/>
      <c r="L27" s="210"/>
    </row>
    <row r="28" spans="1:12" ht="19.5" customHeight="1" thickBot="1">
      <c r="A28" s="8" t="s">
        <v>232</v>
      </c>
      <c r="B28" s="9" t="s">
        <v>244</v>
      </c>
      <c r="C28" s="203"/>
      <c r="D28" s="193">
        <f>'ekivalen 35'!M135</f>
        <v>0</v>
      </c>
      <c r="E28" s="194"/>
      <c r="F28" s="204"/>
      <c r="G28" s="193">
        <f>'ekivalen 35'!N136</f>
        <v>9</v>
      </c>
      <c r="H28" s="194"/>
      <c r="I28" s="217"/>
      <c r="J28" s="211"/>
      <c r="K28" s="212"/>
      <c r="L28" s="213"/>
    </row>
    <row r="29" spans="1:12" ht="15.75" thickBot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</row>
    <row r="30" spans="1:12" ht="19.5" customHeight="1" thickBot="1">
      <c r="A30" s="187" t="s">
        <v>237</v>
      </c>
      <c r="B30" s="187"/>
      <c r="C30" s="7"/>
      <c r="D30" s="191">
        <f>SUM(D21:E28)</f>
        <v>73</v>
      </c>
      <c r="E30" s="192"/>
      <c r="F30" s="11"/>
      <c r="G30" s="201">
        <f>SUM(G21:H28)</f>
        <v>71</v>
      </c>
      <c r="H30" s="202"/>
      <c r="I30" s="10"/>
      <c r="J30" s="11"/>
      <c r="K30" s="23"/>
      <c r="L30" s="23"/>
    </row>
    <row r="31" spans="1:12" ht="15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</row>
    <row r="32" spans="1:12" ht="15.75" thickBo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</row>
    <row r="33" spans="1:11" ht="19.5" customHeight="1" thickBot="1">
      <c r="A33" s="187" t="s">
        <v>258</v>
      </c>
      <c r="B33" s="187"/>
      <c r="C33" s="187"/>
      <c r="D33" s="6"/>
      <c r="E33" s="218">
        <f>D30+G30</f>
        <v>144</v>
      </c>
      <c r="F33" s="219"/>
      <c r="G33" s="220"/>
      <c r="H33" s="5"/>
      <c r="I33" s="7"/>
      <c r="J33" s="6"/>
      <c r="K33" s="4"/>
    </row>
    <row r="34" spans="1:12" ht="15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</row>
    <row r="35" spans="1:12" ht="15">
      <c r="A35" s="195"/>
      <c r="B35" s="195"/>
      <c r="C35" s="195"/>
      <c r="D35" s="195"/>
      <c r="E35" s="195"/>
      <c r="F35" s="195"/>
      <c r="G35" s="195"/>
      <c r="H35" s="200" t="s">
        <v>245</v>
      </c>
      <c r="I35" s="200"/>
      <c r="J35" s="197"/>
      <c r="K35" s="197"/>
      <c r="L35" s="197"/>
    </row>
    <row r="36" spans="1:12" ht="15">
      <c r="A36" s="195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</row>
    <row r="37" spans="1:12" ht="15">
      <c r="A37" s="169" t="s">
        <v>247</v>
      </c>
      <c r="B37" s="169"/>
      <c r="C37" s="169"/>
      <c r="D37" s="169"/>
      <c r="E37" s="195"/>
      <c r="F37" s="195"/>
      <c r="G37" s="195"/>
      <c r="H37" s="195"/>
      <c r="I37" s="169" t="s">
        <v>246</v>
      </c>
      <c r="J37" s="169"/>
      <c r="K37" s="169"/>
      <c r="L37" s="169"/>
    </row>
    <row r="38" spans="1:12" ht="15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</row>
    <row r="39" spans="1:12" ht="15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</row>
    <row r="40" spans="1:12" ht="15.75">
      <c r="A40" s="170" t="s">
        <v>259</v>
      </c>
      <c r="B40" s="170"/>
      <c r="C40" s="170"/>
      <c r="D40" s="170"/>
      <c r="E40" s="195"/>
      <c r="F40" s="195"/>
      <c r="G40" s="195"/>
      <c r="H40" s="195"/>
      <c r="I40" s="197"/>
      <c r="J40" s="197"/>
      <c r="K40" s="197"/>
      <c r="L40" s="197"/>
    </row>
    <row r="41" spans="1:12" ht="15.75">
      <c r="A41" s="170" t="s">
        <v>260</v>
      </c>
      <c r="B41" s="170"/>
      <c r="C41" s="170"/>
      <c r="D41" s="170"/>
      <c r="E41" s="195"/>
      <c r="F41" s="195"/>
      <c r="G41" s="195"/>
      <c r="H41" s="195"/>
      <c r="I41" s="195"/>
      <c r="J41" s="195"/>
      <c r="K41" s="195"/>
      <c r="L41" s="195"/>
    </row>
    <row r="42" spans="1:12" ht="15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</row>
    <row r="43" spans="1:12" ht="15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</row>
    <row r="44" spans="1:12" ht="15">
      <c r="A44" s="169" t="s">
        <v>249</v>
      </c>
      <c r="B44" s="169"/>
      <c r="C44" s="169"/>
      <c r="D44" s="169"/>
      <c r="E44" s="195"/>
      <c r="F44" s="195"/>
      <c r="G44" s="195"/>
      <c r="H44" s="195"/>
      <c r="I44" s="169" t="s">
        <v>248</v>
      </c>
      <c r="J44" s="169"/>
      <c r="K44" s="169"/>
      <c r="L44" s="169"/>
    </row>
    <row r="45" spans="1:12" ht="15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</row>
    <row r="46" spans="1:12" ht="15">
      <c r="A46" s="195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</row>
    <row r="47" spans="1:12" ht="15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</row>
    <row r="48" spans="1:12" ht="15.75">
      <c r="A48" s="196" t="s">
        <v>283</v>
      </c>
      <c r="B48" s="196"/>
      <c r="C48" s="196"/>
      <c r="D48" s="196"/>
      <c r="E48" s="195"/>
      <c r="F48" s="195"/>
      <c r="G48" s="195"/>
      <c r="H48" s="195"/>
      <c r="I48" s="170" t="s">
        <v>259</v>
      </c>
      <c r="J48" s="170"/>
      <c r="K48" s="170"/>
      <c r="L48" s="170"/>
    </row>
    <row r="49" spans="1:12" ht="15.75">
      <c r="A49" s="198" t="s">
        <v>292</v>
      </c>
      <c r="B49" s="199"/>
      <c r="C49" s="199"/>
      <c r="D49" s="199"/>
      <c r="E49" s="195"/>
      <c r="F49" s="195"/>
      <c r="G49" s="195"/>
      <c r="H49" s="195"/>
      <c r="I49" s="170" t="s">
        <v>260</v>
      </c>
      <c r="J49" s="170"/>
      <c r="K49" s="170"/>
      <c r="L49" s="170"/>
    </row>
  </sheetData>
  <sheetProtection password="F74B" sheet="1"/>
  <mergeCells count="82">
    <mergeCell ref="A7:L7"/>
    <mergeCell ref="A14:L14"/>
    <mergeCell ref="A16:L16"/>
    <mergeCell ref="I21:I28"/>
    <mergeCell ref="E33:G33"/>
    <mergeCell ref="A31:L32"/>
    <mergeCell ref="A15:L15"/>
    <mergeCell ref="D27:E27"/>
    <mergeCell ref="D28:E28"/>
    <mergeCell ref="G26:H26"/>
    <mergeCell ref="A6:K6"/>
    <mergeCell ref="A1:L1"/>
    <mergeCell ref="A2:L2"/>
    <mergeCell ref="A3:L3"/>
    <mergeCell ref="A4:L4"/>
    <mergeCell ref="A5:L5"/>
    <mergeCell ref="J21:L28"/>
    <mergeCell ref="G21:H21"/>
    <mergeCell ref="G22:H22"/>
    <mergeCell ref="G23:H23"/>
    <mergeCell ref="D21:E21"/>
    <mergeCell ref="D22:E22"/>
    <mergeCell ref="G28:H28"/>
    <mergeCell ref="G30:H30"/>
    <mergeCell ref="C21:C28"/>
    <mergeCell ref="F21:F28"/>
    <mergeCell ref="A29:L29"/>
    <mergeCell ref="D25:E25"/>
    <mergeCell ref="D26:E26"/>
    <mergeCell ref="D23:E23"/>
    <mergeCell ref="G24:H24"/>
    <mergeCell ref="G25:H25"/>
    <mergeCell ref="D24:E24"/>
    <mergeCell ref="A34:L34"/>
    <mergeCell ref="A36:L36"/>
    <mergeCell ref="A35:G35"/>
    <mergeCell ref="A38:L39"/>
    <mergeCell ref="E37:H37"/>
    <mergeCell ref="H35:I35"/>
    <mergeCell ref="I37:L37"/>
    <mergeCell ref="A37:D37"/>
    <mergeCell ref="J35:L35"/>
    <mergeCell ref="I45:L47"/>
    <mergeCell ref="A48:D48"/>
    <mergeCell ref="I48:L48"/>
    <mergeCell ref="I40:L40"/>
    <mergeCell ref="A45:D47"/>
    <mergeCell ref="I49:L49"/>
    <mergeCell ref="A49:D49"/>
    <mergeCell ref="A40:D40"/>
    <mergeCell ref="I44:L44"/>
    <mergeCell ref="A44:D44"/>
    <mergeCell ref="A41:D41"/>
    <mergeCell ref="A42:D43"/>
    <mergeCell ref="E40:H49"/>
    <mergeCell ref="I41:L43"/>
    <mergeCell ref="B9:C9"/>
    <mergeCell ref="B10:C10"/>
    <mergeCell ref="B12:C12"/>
    <mergeCell ref="B13:C13"/>
    <mergeCell ref="B11:C11"/>
    <mergeCell ref="A20:L20"/>
    <mergeCell ref="A33:C33"/>
    <mergeCell ref="K8:L13"/>
    <mergeCell ref="A8:A13"/>
    <mergeCell ref="E8:J8"/>
    <mergeCell ref="E9:J9"/>
    <mergeCell ref="E10:J10"/>
    <mergeCell ref="E11:J11"/>
    <mergeCell ref="A30:B30"/>
    <mergeCell ref="D30:E30"/>
    <mergeCell ref="G27:H27"/>
    <mergeCell ref="E12:J12"/>
    <mergeCell ref="E13:J13"/>
    <mergeCell ref="B8:C8"/>
    <mergeCell ref="F17:F19"/>
    <mergeCell ref="C17:C19"/>
    <mergeCell ref="D17:E19"/>
    <mergeCell ref="A17:B19"/>
    <mergeCell ref="G17:H19"/>
    <mergeCell ref="J17:L19"/>
    <mergeCell ref="I17:I19"/>
  </mergeCells>
  <printOptions/>
  <pageMargins left="0.47" right="0.25" top="0.37" bottom="0.42" header="0.3" footer="0.2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P143"/>
  <sheetViews>
    <sheetView tabSelected="1" zoomScalePageLayoutView="0" workbookViewId="0" topLeftCell="A90">
      <selection activeCell="S99" sqref="S99"/>
    </sheetView>
  </sheetViews>
  <sheetFormatPr defaultColWidth="9.140625" defaultRowHeight="15"/>
  <cols>
    <col min="1" max="1" width="4.7109375" style="2" customWidth="1"/>
    <col min="2" max="2" width="7.7109375" style="2" customWidth="1"/>
    <col min="3" max="3" width="30.8515625" style="2" customWidth="1"/>
    <col min="4" max="5" width="4.7109375" style="2" customWidth="1"/>
    <col min="6" max="6" width="5.7109375" style="2" customWidth="1"/>
    <col min="7" max="8" width="3.7109375" style="2" customWidth="1"/>
    <col min="9" max="9" width="4.7109375" style="2" customWidth="1"/>
    <col min="10" max="10" width="6.7109375" style="2" customWidth="1"/>
    <col min="11" max="11" width="31.00390625" style="2" customWidth="1"/>
    <col min="12" max="13" width="4.7109375" style="2" customWidth="1"/>
    <col min="14" max="14" width="9.7109375" style="2" customWidth="1"/>
    <col min="15" max="16384" width="9.140625" style="2" customWidth="1"/>
  </cols>
  <sheetData>
    <row r="2" ht="15"/>
    <row r="3" spans="1:14" ht="18.75">
      <c r="A3" s="175" t="s">
        <v>216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18.75">
      <c r="A4" s="175" t="s">
        <v>217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18.75">
      <c r="A5" s="175" t="s">
        <v>218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15">
      <c r="A6" s="176" t="s">
        <v>219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ht="15"/>
    <row r="9" spans="1:13" ht="18.75">
      <c r="A9" s="144" t="s">
        <v>220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1" spans="1:14" ht="15.75">
      <c r="A11" s="152" t="s">
        <v>305</v>
      </c>
      <c r="B11" s="237"/>
      <c r="C11" s="238"/>
      <c r="D11" s="158"/>
      <c r="E11" s="158"/>
      <c r="F11" s="158"/>
      <c r="I11" s="145" t="s">
        <v>262</v>
      </c>
      <c r="J11" s="146"/>
      <c r="K11" s="235"/>
      <c r="L11" s="148"/>
      <c r="M11" s="148"/>
      <c r="N11" s="149"/>
    </row>
    <row r="12" spans="1:14" ht="15.75">
      <c r="A12" s="152" t="s">
        <v>306</v>
      </c>
      <c r="B12" s="153"/>
      <c r="C12" s="236"/>
      <c r="D12" s="158"/>
      <c r="E12" s="158"/>
      <c r="F12" s="158"/>
      <c r="I12" s="145" t="s">
        <v>261</v>
      </c>
      <c r="J12" s="146"/>
      <c r="K12" s="235"/>
      <c r="L12" s="148"/>
      <c r="M12" s="148"/>
      <c r="N12" s="149"/>
    </row>
    <row r="13" spans="1:6" ht="15.75">
      <c r="A13" s="152" t="s">
        <v>288</v>
      </c>
      <c r="B13" s="153"/>
      <c r="C13" s="236"/>
      <c r="D13" s="158"/>
      <c r="E13" s="158"/>
      <c r="F13" s="158"/>
    </row>
    <row r="14" spans="1:6" ht="15.75">
      <c r="A14" s="152" t="s">
        <v>307</v>
      </c>
      <c r="B14" s="153"/>
      <c r="C14" s="236"/>
      <c r="D14" s="158"/>
      <c r="E14" s="158"/>
      <c r="F14" s="158"/>
    </row>
    <row r="16" spans="1:14" ht="15">
      <c r="A16" s="162" t="s">
        <v>222</v>
      </c>
      <c r="B16" s="162"/>
      <c r="C16" s="162"/>
      <c r="D16" s="162"/>
      <c r="E16" s="162"/>
      <c r="F16" s="162"/>
      <c r="G16" s="25"/>
      <c r="I16" s="24" t="s">
        <v>223</v>
      </c>
      <c r="J16" s="24"/>
      <c r="K16" s="24"/>
      <c r="L16" s="24"/>
      <c r="M16" s="24"/>
      <c r="N16" s="24"/>
    </row>
    <row r="17" spans="1:14" ht="15">
      <c r="A17" s="143"/>
      <c r="B17" s="143"/>
      <c r="C17" s="143"/>
      <c r="D17" s="143"/>
      <c r="E17" s="143"/>
      <c r="F17" s="143"/>
      <c r="G17" s="166" t="s">
        <v>213</v>
      </c>
      <c r="H17" s="167"/>
      <c r="I17" s="26" t="s">
        <v>19</v>
      </c>
      <c r="J17" s="27"/>
      <c r="K17" s="27"/>
      <c r="L17" s="27"/>
      <c r="M17" s="27"/>
      <c r="N17" s="37"/>
    </row>
    <row r="18" spans="1:14" ht="15">
      <c r="A18" s="28" t="s">
        <v>6</v>
      </c>
      <c r="B18" s="28" t="s">
        <v>0</v>
      </c>
      <c r="C18" s="28" t="s">
        <v>1</v>
      </c>
      <c r="D18" s="28" t="s">
        <v>2</v>
      </c>
      <c r="E18" s="28" t="s">
        <v>3</v>
      </c>
      <c r="F18" s="28" t="s">
        <v>4</v>
      </c>
      <c r="G18" s="166" t="s">
        <v>213</v>
      </c>
      <c r="H18" s="167"/>
      <c r="I18" s="28" t="s">
        <v>6</v>
      </c>
      <c r="J18" s="28" t="s">
        <v>0</v>
      </c>
      <c r="K18" s="28" t="s">
        <v>1</v>
      </c>
      <c r="L18" s="28" t="s">
        <v>2</v>
      </c>
      <c r="M18" s="28" t="s">
        <v>3</v>
      </c>
      <c r="N18" s="28" t="s">
        <v>250</v>
      </c>
    </row>
    <row r="19" spans="1:16" ht="15">
      <c r="A19" s="15" t="s">
        <v>20</v>
      </c>
      <c r="B19" s="79" t="s">
        <v>145</v>
      </c>
      <c r="C19" s="79" t="s">
        <v>8</v>
      </c>
      <c r="D19" s="18">
        <v>3</v>
      </c>
      <c r="E19" s="87" t="s">
        <v>281</v>
      </c>
      <c r="F19" s="18" t="str">
        <f aca="true" t="shared" si="0" ref="F19:F24">IF(E19="A","L",IF(E19="B","L",IF(E19="C","L",IF(E19="D","TL",IF(E19="E","TL",IF(E19="0","BA"))))))</f>
        <v>L</v>
      </c>
      <c r="G19" s="29" t="str">
        <f aca="true" t="shared" si="1" ref="G19:G24">IF(N19="Tdk Ambil","3",IF(N19="Ambil","0"))</f>
        <v>3</v>
      </c>
      <c r="H19" s="40" t="str">
        <f aca="true" t="shared" si="2" ref="H19:H24">IF(M19="A","4",IF(M19="B","3",IF(M19="C","2",IF(M19="D","1",IF(M19="E","0")))))</f>
        <v>3</v>
      </c>
      <c r="I19" s="15" t="s">
        <v>20</v>
      </c>
      <c r="J19" s="30" t="s">
        <v>7</v>
      </c>
      <c r="K19" s="20" t="s">
        <v>8</v>
      </c>
      <c r="L19" s="31">
        <v>3</v>
      </c>
      <c r="M19" s="18" t="str">
        <f aca="true" t="shared" si="3" ref="M19:M24">E19</f>
        <v>B</v>
      </c>
      <c r="N19" s="19" t="str">
        <f aca="true" t="shared" si="4" ref="N19:N24">IF(F19="L","Tdk Ambil",IF(F19="TL","Ambil",IF(F19="BA","Ambil")))</f>
        <v>Tdk Ambil</v>
      </c>
      <c r="P19" s="40" t="str">
        <f aca="true" t="shared" si="5" ref="P19:P24">IF(M19="A","3",IF(M19="B","3",IF(M19="C","3",IF(M19="D","3",IF(M19="E","3",IF(M19="0","0",IF(M19="FALSE","0")))))))</f>
        <v>3</v>
      </c>
    </row>
    <row r="20" spans="1:16" ht="15">
      <c r="A20" s="15" t="s">
        <v>34</v>
      </c>
      <c r="B20" s="79" t="s">
        <v>153</v>
      </c>
      <c r="C20" s="20" t="s">
        <v>23</v>
      </c>
      <c r="D20" s="81">
        <v>3</v>
      </c>
      <c r="E20" s="87" t="s">
        <v>281</v>
      </c>
      <c r="F20" s="18" t="str">
        <f t="shared" si="0"/>
        <v>L</v>
      </c>
      <c r="G20" s="29" t="str">
        <f t="shared" si="1"/>
        <v>3</v>
      </c>
      <c r="H20" s="40" t="str">
        <f t="shared" si="2"/>
        <v>3</v>
      </c>
      <c r="I20" s="15" t="s">
        <v>20</v>
      </c>
      <c r="J20" s="30" t="s">
        <v>9</v>
      </c>
      <c r="K20" s="20" t="s">
        <v>10</v>
      </c>
      <c r="L20" s="31">
        <v>3</v>
      </c>
      <c r="M20" s="18" t="str">
        <f t="shared" si="3"/>
        <v>B</v>
      </c>
      <c r="N20" s="19" t="str">
        <f t="shared" si="4"/>
        <v>Tdk Ambil</v>
      </c>
      <c r="P20" s="40" t="str">
        <f t="shared" si="5"/>
        <v>3</v>
      </c>
    </row>
    <row r="21" spans="1:16" ht="15">
      <c r="A21" s="15" t="s">
        <v>20</v>
      </c>
      <c r="B21" s="79" t="s">
        <v>146</v>
      </c>
      <c r="C21" s="79" t="s">
        <v>147</v>
      </c>
      <c r="D21" s="18">
        <v>2</v>
      </c>
      <c r="E21" s="87" t="s">
        <v>281</v>
      </c>
      <c r="F21" s="18" t="str">
        <f t="shared" si="0"/>
        <v>L</v>
      </c>
      <c r="G21" s="29" t="str">
        <f t="shared" si="1"/>
        <v>3</v>
      </c>
      <c r="H21" s="40" t="str">
        <f t="shared" si="2"/>
        <v>3</v>
      </c>
      <c r="I21" s="15" t="s">
        <v>20</v>
      </c>
      <c r="J21" s="30" t="s">
        <v>11</v>
      </c>
      <c r="K21" s="20" t="s">
        <v>12</v>
      </c>
      <c r="L21" s="31">
        <v>3</v>
      </c>
      <c r="M21" s="18" t="str">
        <f t="shared" si="3"/>
        <v>B</v>
      </c>
      <c r="N21" s="19" t="str">
        <f t="shared" si="4"/>
        <v>Tdk Ambil</v>
      </c>
      <c r="P21" s="40" t="str">
        <f t="shared" si="5"/>
        <v>3</v>
      </c>
    </row>
    <row r="22" spans="1:16" ht="15">
      <c r="A22" s="15" t="s">
        <v>20</v>
      </c>
      <c r="B22" s="79" t="s">
        <v>148</v>
      </c>
      <c r="C22" s="79" t="s">
        <v>14</v>
      </c>
      <c r="D22" s="18">
        <v>3</v>
      </c>
      <c r="E22" s="87" t="s">
        <v>281</v>
      </c>
      <c r="F22" s="18" t="str">
        <f t="shared" si="0"/>
        <v>L</v>
      </c>
      <c r="G22" s="29" t="str">
        <f t="shared" si="1"/>
        <v>3</v>
      </c>
      <c r="H22" s="40" t="str">
        <f t="shared" si="2"/>
        <v>3</v>
      </c>
      <c r="I22" s="15" t="s">
        <v>20</v>
      </c>
      <c r="J22" s="30" t="s">
        <v>13</v>
      </c>
      <c r="K22" s="20" t="s">
        <v>14</v>
      </c>
      <c r="L22" s="31">
        <v>3</v>
      </c>
      <c r="M22" s="18" t="str">
        <f t="shared" si="3"/>
        <v>B</v>
      </c>
      <c r="N22" s="19" t="str">
        <f t="shared" si="4"/>
        <v>Tdk Ambil</v>
      </c>
      <c r="P22" s="40" t="str">
        <f t="shared" si="5"/>
        <v>3</v>
      </c>
    </row>
    <row r="23" spans="1:16" ht="15">
      <c r="A23" s="15" t="s">
        <v>20</v>
      </c>
      <c r="B23" s="79" t="s">
        <v>149</v>
      </c>
      <c r="C23" s="79" t="s">
        <v>150</v>
      </c>
      <c r="D23" s="18">
        <v>3</v>
      </c>
      <c r="E23" s="87" t="s">
        <v>281</v>
      </c>
      <c r="F23" s="18" t="str">
        <f t="shared" si="0"/>
        <v>L</v>
      </c>
      <c r="G23" s="29" t="str">
        <f t="shared" si="1"/>
        <v>3</v>
      </c>
      <c r="H23" s="40" t="str">
        <f t="shared" si="2"/>
        <v>3</v>
      </c>
      <c r="I23" s="15" t="s">
        <v>20</v>
      </c>
      <c r="J23" s="30" t="s">
        <v>15</v>
      </c>
      <c r="K23" s="20" t="s">
        <v>16</v>
      </c>
      <c r="L23" s="31">
        <v>3</v>
      </c>
      <c r="M23" s="18" t="str">
        <f t="shared" si="3"/>
        <v>B</v>
      </c>
      <c r="N23" s="19" t="str">
        <f t="shared" si="4"/>
        <v>Tdk Ambil</v>
      </c>
      <c r="P23" s="40" t="str">
        <f t="shared" si="5"/>
        <v>3</v>
      </c>
    </row>
    <row r="24" spans="1:16" ht="15">
      <c r="A24" s="15" t="s">
        <v>34</v>
      </c>
      <c r="B24" s="79" t="s">
        <v>154</v>
      </c>
      <c r="C24" s="20" t="s">
        <v>25</v>
      </c>
      <c r="D24" s="18">
        <v>3</v>
      </c>
      <c r="E24" s="87" t="s">
        <v>281</v>
      </c>
      <c r="F24" s="18" t="str">
        <f t="shared" si="0"/>
        <v>L</v>
      </c>
      <c r="G24" s="29" t="str">
        <f t="shared" si="1"/>
        <v>3</v>
      </c>
      <c r="H24" s="40" t="str">
        <f t="shared" si="2"/>
        <v>3</v>
      </c>
      <c r="I24" s="15" t="s">
        <v>20</v>
      </c>
      <c r="J24" s="30" t="s">
        <v>17</v>
      </c>
      <c r="K24" s="20" t="s">
        <v>18</v>
      </c>
      <c r="L24" s="31">
        <v>3</v>
      </c>
      <c r="M24" s="18" t="str">
        <f t="shared" si="3"/>
        <v>B</v>
      </c>
      <c r="N24" s="19" t="str">
        <f t="shared" si="4"/>
        <v>Tdk Ambil</v>
      </c>
      <c r="P24" s="40" t="str">
        <f t="shared" si="5"/>
        <v>3</v>
      </c>
    </row>
    <row r="25" spans="1:16" ht="15">
      <c r="A25" s="136"/>
      <c r="B25" s="137"/>
      <c r="C25" s="137"/>
      <c r="D25" s="137"/>
      <c r="E25" s="137"/>
      <c r="F25" s="138"/>
      <c r="G25" s="61"/>
      <c r="H25" s="40">
        <f>(H19*L19)+(H20*L20)+(H21*L21)+(H22*L22)+(H23*L23)+(H24*L24)</f>
        <v>54</v>
      </c>
      <c r="I25" s="163" t="s">
        <v>225</v>
      </c>
      <c r="J25" s="164"/>
      <c r="K25" s="114"/>
      <c r="L25" s="33">
        <f>SUM(L19:L24)</f>
        <v>18</v>
      </c>
      <c r="M25" s="34"/>
      <c r="N25" s="34"/>
      <c r="P25" s="61"/>
    </row>
    <row r="26" spans="1:16" ht="15">
      <c r="A26" s="222" t="s">
        <v>252</v>
      </c>
      <c r="B26" s="223"/>
      <c r="C26" s="224"/>
      <c r="D26" s="232">
        <f>H25/L25</f>
        <v>3</v>
      </c>
      <c r="E26" s="233"/>
      <c r="F26" s="234"/>
      <c r="I26" s="163" t="s">
        <v>226</v>
      </c>
      <c r="J26" s="164"/>
      <c r="K26" s="165"/>
      <c r="L26" s="35"/>
      <c r="M26" s="36">
        <f>G19+G20+G21+G22+G23+G24</f>
        <v>18</v>
      </c>
      <c r="N26" s="34"/>
      <c r="P26" s="40">
        <f>P19+P20+P21+P22+P23+P24</f>
        <v>18</v>
      </c>
    </row>
    <row r="27" spans="1:16" ht="15">
      <c r="A27" s="222" t="s">
        <v>251</v>
      </c>
      <c r="B27" s="223"/>
      <c r="C27" s="224"/>
      <c r="D27" s="239">
        <f>D26</f>
        <v>3</v>
      </c>
      <c r="E27" s="239"/>
      <c r="F27" s="239"/>
      <c r="I27" s="163" t="s">
        <v>227</v>
      </c>
      <c r="J27" s="164"/>
      <c r="K27" s="165"/>
      <c r="L27" s="34"/>
      <c r="M27" s="34"/>
      <c r="N27" s="36">
        <f>L25-M26</f>
        <v>0</v>
      </c>
      <c r="P27" s="61"/>
    </row>
    <row r="28" ht="15">
      <c r="P28" s="61"/>
    </row>
    <row r="29" spans="1:16" ht="15">
      <c r="A29" s="143"/>
      <c r="B29" s="143"/>
      <c r="C29" s="143"/>
      <c r="D29" s="143"/>
      <c r="E29" s="143"/>
      <c r="F29" s="143"/>
      <c r="G29" s="166" t="s">
        <v>213</v>
      </c>
      <c r="H29" s="167"/>
      <c r="I29" s="26" t="s">
        <v>21</v>
      </c>
      <c r="J29" s="27"/>
      <c r="K29" s="27"/>
      <c r="L29" s="27"/>
      <c r="M29" s="27"/>
      <c r="N29" s="37"/>
      <c r="P29" s="61"/>
    </row>
    <row r="30" spans="1:16" ht="15">
      <c r="A30" s="28" t="s">
        <v>6</v>
      </c>
      <c r="B30" s="28" t="s">
        <v>0</v>
      </c>
      <c r="C30" s="28" t="s">
        <v>1</v>
      </c>
      <c r="D30" s="28" t="s">
        <v>2</v>
      </c>
      <c r="E30" s="89" t="s">
        <v>3</v>
      </c>
      <c r="F30" s="28" t="s">
        <v>4</v>
      </c>
      <c r="G30" s="166" t="s">
        <v>213</v>
      </c>
      <c r="H30" s="167"/>
      <c r="I30" s="28" t="s">
        <v>6</v>
      </c>
      <c r="J30" s="28" t="s">
        <v>0</v>
      </c>
      <c r="K30" s="28" t="s">
        <v>1</v>
      </c>
      <c r="L30" s="28" t="s">
        <v>2</v>
      </c>
      <c r="M30" s="28" t="s">
        <v>3</v>
      </c>
      <c r="N30" s="28" t="s">
        <v>5</v>
      </c>
      <c r="P30" s="61"/>
    </row>
    <row r="31" spans="1:16" ht="15">
      <c r="A31" s="15" t="s">
        <v>34</v>
      </c>
      <c r="B31" s="79" t="s">
        <v>153</v>
      </c>
      <c r="C31" s="20" t="s">
        <v>23</v>
      </c>
      <c r="D31" s="88">
        <v>3</v>
      </c>
      <c r="E31" s="87" t="s">
        <v>281</v>
      </c>
      <c r="F31" s="18" t="str">
        <f aca="true" t="shared" si="6" ref="F31:F36">IF(E31="A","L",IF(E31="B","L",IF(E31="C","L",IF(E31="D","TL",IF(E31="E","TL",IF(E31="0","BA"))))))</f>
        <v>L</v>
      </c>
      <c r="G31" s="39" t="str">
        <f aca="true" t="shared" si="7" ref="G31:G36">IF(N31="Tdk Ambil","3",IF(N31="Ambil","0"))</f>
        <v>3</v>
      </c>
      <c r="H31" s="40" t="str">
        <f aca="true" t="shared" si="8" ref="H31:H36">IF(M31="A","4",IF(M31="B","3",IF(M31="C","2",IF(M31="D","1",IF(M31="E","0")))))</f>
        <v>3</v>
      </c>
      <c r="I31" s="15" t="s">
        <v>34</v>
      </c>
      <c r="J31" s="30" t="s">
        <v>22</v>
      </c>
      <c r="K31" s="20" t="s">
        <v>23</v>
      </c>
      <c r="L31" s="21">
        <v>3</v>
      </c>
      <c r="M31" s="18" t="str">
        <f aca="true" t="shared" si="9" ref="M31:M36">E31</f>
        <v>B</v>
      </c>
      <c r="N31" s="19" t="str">
        <f aca="true" t="shared" si="10" ref="N31:N36">IF(F31="L","Tdk Ambil",IF(F31="TL","Ambil",IF(F31="BA","Ambil")))</f>
        <v>Tdk Ambil</v>
      </c>
      <c r="P31" s="40" t="str">
        <f aca="true" t="shared" si="11" ref="P31:P36">IF(M31="A","3",IF(M31="B","3",IF(M31="C","3",IF(M31="D","3",IF(M31="E","3",IF(M31="0","0",IF(M31="FALSE","0")))))))</f>
        <v>3</v>
      </c>
    </row>
    <row r="32" spans="1:16" ht="15">
      <c r="A32" s="15" t="s">
        <v>34</v>
      </c>
      <c r="B32" s="79" t="s">
        <v>154</v>
      </c>
      <c r="C32" s="20" t="s">
        <v>25</v>
      </c>
      <c r="D32" s="18">
        <v>3</v>
      </c>
      <c r="E32" s="90" t="s">
        <v>281</v>
      </c>
      <c r="F32" s="18" t="str">
        <f t="shared" si="6"/>
        <v>L</v>
      </c>
      <c r="G32" s="39" t="str">
        <f t="shared" si="7"/>
        <v>3</v>
      </c>
      <c r="H32" s="40" t="str">
        <f t="shared" si="8"/>
        <v>3</v>
      </c>
      <c r="I32" s="15" t="s">
        <v>34</v>
      </c>
      <c r="J32" s="30" t="s">
        <v>24</v>
      </c>
      <c r="K32" s="20" t="s">
        <v>25</v>
      </c>
      <c r="L32" s="21">
        <v>3</v>
      </c>
      <c r="M32" s="18" t="str">
        <f t="shared" si="9"/>
        <v>B</v>
      </c>
      <c r="N32" s="19" t="str">
        <f t="shared" si="10"/>
        <v>Tdk Ambil</v>
      </c>
      <c r="P32" s="40" t="str">
        <f t="shared" si="11"/>
        <v>3</v>
      </c>
    </row>
    <row r="33" spans="1:16" ht="15">
      <c r="A33" s="15" t="s">
        <v>20</v>
      </c>
      <c r="B33" s="79" t="s">
        <v>155</v>
      </c>
      <c r="C33" s="20" t="s">
        <v>27</v>
      </c>
      <c r="D33" s="18">
        <v>3</v>
      </c>
      <c r="E33" s="87" t="s">
        <v>281</v>
      </c>
      <c r="F33" s="18" t="str">
        <f t="shared" si="6"/>
        <v>L</v>
      </c>
      <c r="G33" s="39" t="str">
        <f t="shared" si="7"/>
        <v>3</v>
      </c>
      <c r="H33" s="40" t="str">
        <f t="shared" si="8"/>
        <v>3</v>
      </c>
      <c r="I33" s="15" t="s">
        <v>34</v>
      </c>
      <c r="J33" s="30" t="s">
        <v>26</v>
      </c>
      <c r="K33" s="20" t="s">
        <v>27</v>
      </c>
      <c r="L33" s="21">
        <v>3</v>
      </c>
      <c r="M33" s="18" t="str">
        <f t="shared" si="9"/>
        <v>B</v>
      </c>
      <c r="N33" s="19" t="str">
        <f t="shared" si="10"/>
        <v>Tdk Ambil</v>
      </c>
      <c r="P33" s="40" t="str">
        <f t="shared" si="11"/>
        <v>3</v>
      </c>
    </row>
    <row r="34" spans="1:16" ht="15">
      <c r="A34" s="15" t="s">
        <v>34</v>
      </c>
      <c r="B34" s="79" t="s">
        <v>156</v>
      </c>
      <c r="C34" s="79" t="s">
        <v>157</v>
      </c>
      <c r="D34" s="18">
        <v>3</v>
      </c>
      <c r="E34" s="87" t="s">
        <v>281</v>
      </c>
      <c r="F34" s="18" t="str">
        <f t="shared" si="6"/>
        <v>L</v>
      </c>
      <c r="G34" s="39" t="str">
        <f t="shared" si="7"/>
        <v>3</v>
      </c>
      <c r="H34" s="40" t="str">
        <f t="shared" si="8"/>
        <v>3</v>
      </c>
      <c r="I34" s="15" t="s">
        <v>34</v>
      </c>
      <c r="J34" s="30" t="s">
        <v>28</v>
      </c>
      <c r="K34" s="41" t="s">
        <v>29</v>
      </c>
      <c r="L34" s="21">
        <v>3</v>
      </c>
      <c r="M34" s="18" t="str">
        <f t="shared" si="9"/>
        <v>B</v>
      </c>
      <c r="N34" s="19" t="str">
        <f t="shared" si="10"/>
        <v>Tdk Ambil</v>
      </c>
      <c r="P34" s="40" t="str">
        <f t="shared" si="11"/>
        <v>3</v>
      </c>
    </row>
    <row r="35" spans="1:16" ht="15">
      <c r="A35" s="15" t="s">
        <v>20</v>
      </c>
      <c r="B35" s="79" t="s">
        <v>151</v>
      </c>
      <c r="C35" s="79" t="s">
        <v>152</v>
      </c>
      <c r="D35" s="18">
        <v>3</v>
      </c>
      <c r="E35" s="87" t="s">
        <v>281</v>
      </c>
      <c r="F35" s="18" t="str">
        <f t="shared" si="6"/>
        <v>L</v>
      </c>
      <c r="G35" s="39" t="str">
        <f t="shared" si="7"/>
        <v>3</v>
      </c>
      <c r="H35" s="40" t="str">
        <f t="shared" si="8"/>
        <v>3</v>
      </c>
      <c r="I35" s="15" t="s">
        <v>34</v>
      </c>
      <c r="J35" s="30" t="s">
        <v>30</v>
      </c>
      <c r="K35" s="20" t="s">
        <v>31</v>
      </c>
      <c r="L35" s="21">
        <v>3</v>
      </c>
      <c r="M35" s="18" t="str">
        <f t="shared" si="9"/>
        <v>B</v>
      </c>
      <c r="N35" s="19" t="str">
        <f t="shared" si="10"/>
        <v>Tdk Ambil</v>
      </c>
      <c r="P35" s="40" t="str">
        <f t="shared" si="11"/>
        <v>3</v>
      </c>
    </row>
    <row r="36" spans="1:16" ht="15">
      <c r="A36" s="15" t="s">
        <v>34</v>
      </c>
      <c r="B36" s="79" t="s">
        <v>158</v>
      </c>
      <c r="C36" s="79" t="s">
        <v>159</v>
      </c>
      <c r="D36" s="18">
        <v>3</v>
      </c>
      <c r="E36" s="87" t="s">
        <v>281</v>
      </c>
      <c r="F36" s="18" t="str">
        <f t="shared" si="6"/>
        <v>L</v>
      </c>
      <c r="G36" s="39" t="str">
        <f t="shared" si="7"/>
        <v>3</v>
      </c>
      <c r="H36" s="40" t="str">
        <f t="shared" si="8"/>
        <v>3</v>
      </c>
      <c r="I36" s="42" t="s">
        <v>34</v>
      </c>
      <c r="J36" s="43" t="s">
        <v>32</v>
      </c>
      <c r="K36" s="44" t="s">
        <v>33</v>
      </c>
      <c r="L36" s="45">
        <v>3</v>
      </c>
      <c r="M36" s="46" t="str">
        <f t="shared" si="9"/>
        <v>B</v>
      </c>
      <c r="N36" s="19" t="str">
        <f t="shared" si="10"/>
        <v>Tdk Ambil</v>
      </c>
      <c r="P36" s="40" t="str">
        <f t="shared" si="11"/>
        <v>3</v>
      </c>
    </row>
    <row r="37" spans="1:16" ht="15">
      <c r="A37" s="136"/>
      <c r="B37" s="137"/>
      <c r="C37" s="137"/>
      <c r="D37" s="137"/>
      <c r="E37" s="137"/>
      <c r="F37" s="138"/>
      <c r="G37" s="61"/>
      <c r="H37" s="40">
        <f>(H31*L31)+(H32*L32)+(H33*L33)+(H34*L34)+(H35*L35)+(H36*L36)</f>
        <v>54</v>
      </c>
      <c r="I37" s="163" t="s">
        <v>225</v>
      </c>
      <c r="J37" s="164"/>
      <c r="K37" s="165"/>
      <c r="L37" s="33">
        <f>SUM(L31:L36)</f>
        <v>18</v>
      </c>
      <c r="M37" s="34"/>
      <c r="N37" s="34"/>
      <c r="P37" s="61"/>
    </row>
    <row r="38" spans="1:16" ht="15">
      <c r="A38" s="222" t="s">
        <v>252</v>
      </c>
      <c r="B38" s="223"/>
      <c r="C38" s="224"/>
      <c r="D38" s="239">
        <f>H37/L37</f>
        <v>3</v>
      </c>
      <c r="E38" s="239"/>
      <c r="F38" s="239"/>
      <c r="I38" s="163" t="s">
        <v>226</v>
      </c>
      <c r="J38" s="164"/>
      <c r="K38" s="165"/>
      <c r="L38" s="35"/>
      <c r="M38" s="47">
        <f>G31+G32+G33+G34+G35+G36</f>
        <v>18</v>
      </c>
      <c r="N38" s="48"/>
      <c r="P38" s="40">
        <f>P31+P32+P33+P34+P35+P36</f>
        <v>18</v>
      </c>
    </row>
    <row r="39" spans="1:16" ht="15">
      <c r="A39" s="222" t="s">
        <v>251</v>
      </c>
      <c r="B39" s="223"/>
      <c r="C39" s="224"/>
      <c r="D39" s="232">
        <f>(H25+H37)/(L25+L37)</f>
        <v>3</v>
      </c>
      <c r="E39" s="233"/>
      <c r="F39" s="234"/>
      <c r="I39" s="163" t="s">
        <v>227</v>
      </c>
      <c r="J39" s="164"/>
      <c r="K39" s="165"/>
      <c r="L39" s="34"/>
      <c r="M39" s="48"/>
      <c r="N39" s="47">
        <f>L37-M38</f>
        <v>0</v>
      </c>
      <c r="P39" s="61"/>
    </row>
    <row r="40" spans="9:16" ht="15">
      <c r="I40" s="49"/>
      <c r="J40" s="49"/>
      <c r="K40" s="49"/>
      <c r="L40" s="50"/>
      <c r="M40" s="54"/>
      <c r="N40" s="54"/>
      <c r="P40" s="61"/>
    </row>
    <row r="41" spans="1:16" ht="15">
      <c r="A41" s="143"/>
      <c r="B41" s="143"/>
      <c r="C41" s="143"/>
      <c r="D41" s="143"/>
      <c r="E41" s="143"/>
      <c r="F41" s="143"/>
      <c r="G41" s="166" t="s">
        <v>213</v>
      </c>
      <c r="H41" s="167"/>
      <c r="I41" s="26" t="s">
        <v>35</v>
      </c>
      <c r="J41" s="27"/>
      <c r="K41" s="27"/>
      <c r="L41" s="27"/>
      <c r="M41" s="27"/>
      <c r="N41" s="37"/>
      <c r="P41" s="61"/>
    </row>
    <row r="42" spans="1:16" ht="15">
      <c r="A42" s="28" t="s">
        <v>6</v>
      </c>
      <c r="B42" s="28" t="s">
        <v>0</v>
      </c>
      <c r="C42" s="28" t="s">
        <v>1</v>
      </c>
      <c r="D42" s="28" t="s">
        <v>2</v>
      </c>
      <c r="E42" s="28" t="s">
        <v>3</v>
      </c>
      <c r="F42" s="28" t="s">
        <v>4</v>
      </c>
      <c r="G42" s="166" t="s">
        <v>213</v>
      </c>
      <c r="H42" s="167"/>
      <c r="I42" s="28" t="s">
        <v>6</v>
      </c>
      <c r="J42" s="28" t="s">
        <v>0</v>
      </c>
      <c r="K42" s="28" t="s">
        <v>1</v>
      </c>
      <c r="L42" s="28" t="s">
        <v>2</v>
      </c>
      <c r="M42" s="28" t="s">
        <v>3</v>
      </c>
      <c r="N42" s="28" t="s">
        <v>5</v>
      </c>
      <c r="P42" s="61"/>
    </row>
    <row r="43" spans="1:16" ht="15">
      <c r="A43" s="15" t="s">
        <v>67</v>
      </c>
      <c r="B43" s="79" t="s">
        <v>160</v>
      </c>
      <c r="C43" s="79" t="s">
        <v>161</v>
      </c>
      <c r="D43" s="18">
        <v>3</v>
      </c>
      <c r="E43" s="87" t="s">
        <v>281</v>
      </c>
      <c r="F43" s="18" t="str">
        <f aca="true" t="shared" si="12" ref="F43:F49">IF(E43="A","L",IF(E43="B","L",IF(E43="C","L",IF(E43="D","TL",IF(E43="E","TL",IF(E43="0","BA"))))))</f>
        <v>L</v>
      </c>
      <c r="G43" s="29" t="str">
        <f>IF(N43="Tdk Ambil","3",IF(N43="Ambil","0"))</f>
        <v>3</v>
      </c>
      <c r="H43" s="40" t="str">
        <f aca="true" t="shared" si="13" ref="H43:H49">IF(M43="A","4",IF(M43="B","3",IF(M43="C","2",IF(M43="D","1",IF(M43="E","0")))))</f>
        <v>3</v>
      </c>
      <c r="I43" s="15" t="s">
        <v>50</v>
      </c>
      <c r="J43" s="51" t="s">
        <v>36</v>
      </c>
      <c r="K43" s="20" t="s">
        <v>37</v>
      </c>
      <c r="L43" s="21">
        <v>3</v>
      </c>
      <c r="M43" s="18" t="str">
        <f aca="true" t="shared" si="14" ref="M43:M49">E43</f>
        <v>B</v>
      </c>
      <c r="N43" s="19" t="str">
        <f aca="true" t="shared" si="15" ref="N43:N49">IF(F43="L","Tdk Ambil",IF(F43="TL","Ambil",IF(F43="BA","Ambil")))</f>
        <v>Tdk Ambil</v>
      </c>
      <c r="P43" s="40" t="str">
        <f aca="true" t="shared" si="16" ref="P43:P49">IF(M43="A","3",IF(M43="B","3",IF(M43="C","3",IF(M43="D","3",IF(M43="E","3",IF(M43="0","0",IF(M43="FALSE","0")))))))</f>
        <v>3</v>
      </c>
    </row>
    <row r="44" spans="1:16" ht="15">
      <c r="A44" s="15" t="s">
        <v>34</v>
      </c>
      <c r="B44" s="79" t="s">
        <v>162</v>
      </c>
      <c r="C44" s="79" t="s">
        <v>163</v>
      </c>
      <c r="D44" s="18">
        <v>3</v>
      </c>
      <c r="E44" s="87" t="s">
        <v>281</v>
      </c>
      <c r="F44" s="18" t="str">
        <f t="shared" si="12"/>
        <v>L</v>
      </c>
      <c r="G44" s="29" t="str">
        <f>IF(N44="Tdk Ambil","2",IF(N44="Ambil","0"))</f>
        <v>2</v>
      </c>
      <c r="H44" s="40" t="str">
        <f t="shared" si="13"/>
        <v>3</v>
      </c>
      <c r="I44" s="15" t="s">
        <v>50</v>
      </c>
      <c r="J44" s="51" t="s">
        <v>38</v>
      </c>
      <c r="K44" s="16" t="s">
        <v>39</v>
      </c>
      <c r="L44" s="21">
        <v>2</v>
      </c>
      <c r="M44" s="18" t="str">
        <f t="shared" si="14"/>
        <v>B</v>
      </c>
      <c r="N44" s="19" t="str">
        <f t="shared" si="15"/>
        <v>Tdk Ambil</v>
      </c>
      <c r="P44" s="40" t="str">
        <f>IF(M44="A","2",IF(M44="B","2",IF(M44="C","2",IF(M44="D","2",IF(M44="E","2",IF(M44="0","0",IF(M44="FALSE","0")))))))</f>
        <v>2</v>
      </c>
    </row>
    <row r="45" spans="1:16" ht="15">
      <c r="A45" s="15" t="s">
        <v>86</v>
      </c>
      <c r="B45" s="79" t="s">
        <v>164</v>
      </c>
      <c r="C45" s="79" t="s">
        <v>165</v>
      </c>
      <c r="D45" s="18">
        <v>3</v>
      </c>
      <c r="E45" s="87" t="s">
        <v>281</v>
      </c>
      <c r="F45" s="18" t="str">
        <f t="shared" si="12"/>
        <v>L</v>
      </c>
      <c r="G45" s="29" t="str">
        <f>IF(N45="Tdk Ambil","3",IF(N45="Ambil","0"))</f>
        <v>3</v>
      </c>
      <c r="H45" s="40" t="str">
        <f t="shared" si="13"/>
        <v>3</v>
      </c>
      <c r="I45" s="15" t="s">
        <v>50</v>
      </c>
      <c r="J45" s="51" t="s">
        <v>40</v>
      </c>
      <c r="K45" s="20" t="s">
        <v>41</v>
      </c>
      <c r="L45" s="21">
        <v>3</v>
      </c>
      <c r="M45" s="18" t="str">
        <f t="shared" si="14"/>
        <v>B</v>
      </c>
      <c r="N45" s="19" t="str">
        <f t="shared" si="15"/>
        <v>Tdk Ambil</v>
      </c>
      <c r="P45" s="40" t="str">
        <f t="shared" si="16"/>
        <v>3</v>
      </c>
    </row>
    <row r="46" spans="1:16" ht="15">
      <c r="A46" s="15" t="s">
        <v>50</v>
      </c>
      <c r="B46" s="79" t="s">
        <v>166</v>
      </c>
      <c r="C46" s="79" t="s">
        <v>167</v>
      </c>
      <c r="D46" s="18">
        <v>3</v>
      </c>
      <c r="E46" s="87" t="s">
        <v>281</v>
      </c>
      <c r="F46" s="18" t="str">
        <f t="shared" si="12"/>
        <v>L</v>
      </c>
      <c r="G46" s="29" t="str">
        <f>IF(N46="Tdk Ambil","3",IF(N46="Ambil","0"))</f>
        <v>3</v>
      </c>
      <c r="H46" s="40" t="str">
        <f t="shared" si="13"/>
        <v>3</v>
      </c>
      <c r="I46" s="15" t="s">
        <v>50</v>
      </c>
      <c r="J46" s="51" t="s">
        <v>42</v>
      </c>
      <c r="K46" s="20" t="s">
        <v>43</v>
      </c>
      <c r="L46" s="21">
        <v>3</v>
      </c>
      <c r="M46" s="18" t="str">
        <f t="shared" si="14"/>
        <v>B</v>
      </c>
      <c r="N46" s="19" t="str">
        <f t="shared" si="15"/>
        <v>Tdk Ambil</v>
      </c>
      <c r="P46" s="40" t="str">
        <f t="shared" si="16"/>
        <v>3</v>
      </c>
    </row>
    <row r="47" spans="1:16" ht="15">
      <c r="A47" s="15" t="s">
        <v>50</v>
      </c>
      <c r="B47" s="79" t="s">
        <v>168</v>
      </c>
      <c r="C47" s="79" t="s">
        <v>45</v>
      </c>
      <c r="D47" s="18">
        <v>3</v>
      </c>
      <c r="E47" s="87" t="s">
        <v>281</v>
      </c>
      <c r="F47" s="18" t="str">
        <f t="shared" si="12"/>
        <v>L</v>
      </c>
      <c r="G47" s="29" t="str">
        <f>IF(N47="Tdk Ambil","3",IF(N47="Ambil","0"))</f>
        <v>3</v>
      </c>
      <c r="H47" s="40" t="str">
        <f t="shared" si="13"/>
        <v>3</v>
      </c>
      <c r="I47" s="15" t="s">
        <v>50</v>
      </c>
      <c r="J47" s="30" t="s">
        <v>44</v>
      </c>
      <c r="K47" s="41" t="s">
        <v>45</v>
      </c>
      <c r="L47" s="21">
        <v>3</v>
      </c>
      <c r="M47" s="18" t="str">
        <f t="shared" si="14"/>
        <v>B</v>
      </c>
      <c r="N47" s="19" t="str">
        <f t="shared" si="15"/>
        <v>Tdk Ambil</v>
      </c>
      <c r="P47" s="40" t="str">
        <f t="shared" si="16"/>
        <v>3</v>
      </c>
    </row>
    <row r="48" spans="1:16" ht="15">
      <c r="A48" s="15" t="s">
        <v>98</v>
      </c>
      <c r="B48" s="79" t="s">
        <v>169</v>
      </c>
      <c r="C48" s="79" t="s">
        <v>47</v>
      </c>
      <c r="D48" s="18">
        <v>3</v>
      </c>
      <c r="E48" s="87" t="s">
        <v>281</v>
      </c>
      <c r="F48" s="18" t="str">
        <f t="shared" si="12"/>
        <v>L</v>
      </c>
      <c r="G48" s="29" t="str">
        <f>IF(N48="Tdk Ambil","3",IF(N48="Ambil","0"))</f>
        <v>3</v>
      </c>
      <c r="H48" s="40" t="str">
        <f t="shared" si="13"/>
        <v>3</v>
      </c>
      <c r="I48" s="15" t="s">
        <v>50</v>
      </c>
      <c r="J48" s="53" t="s">
        <v>46</v>
      </c>
      <c r="K48" s="20" t="s">
        <v>47</v>
      </c>
      <c r="L48" s="21">
        <v>3</v>
      </c>
      <c r="M48" s="18" t="str">
        <f t="shared" si="14"/>
        <v>B</v>
      </c>
      <c r="N48" s="19" t="str">
        <f t="shared" si="15"/>
        <v>Tdk Ambil</v>
      </c>
      <c r="P48" s="40" t="str">
        <f t="shared" si="16"/>
        <v>3</v>
      </c>
    </row>
    <row r="49" spans="1:16" ht="15">
      <c r="A49" s="15" t="s">
        <v>34</v>
      </c>
      <c r="B49" s="79" t="s">
        <v>171</v>
      </c>
      <c r="C49" s="79" t="s">
        <v>172</v>
      </c>
      <c r="D49" s="18">
        <v>3</v>
      </c>
      <c r="E49" s="87" t="s">
        <v>281</v>
      </c>
      <c r="F49" s="18" t="str">
        <f t="shared" si="12"/>
        <v>L</v>
      </c>
      <c r="G49" s="29" t="str">
        <f>IF(N49="Tdk Ambil","3",IF(N49="Ambil","0"))</f>
        <v>3</v>
      </c>
      <c r="H49" s="40" t="str">
        <f t="shared" si="13"/>
        <v>3</v>
      </c>
      <c r="I49" s="15" t="s">
        <v>50</v>
      </c>
      <c r="J49" s="53" t="s">
        <v>48</v>
      </c>
      <c r="K49" s="20" t="s">
        <v>49</v>
      </c>
      <c r="L49" s="21">
        <v>3</v>
      </c>
      <c r="M49" s="18" t="str">
        <f t="shared" si="14"/>
        <v>B</v>
      </c>
      <c r="N49" s="19" t="str">
        <f t="shared" si="15"/>
        <v>Tdk Ambil</v>
      </c>
      <c r="P49" s="40" t="str">
        <f t="shared" si="16"/>
        <v>3</v>
      </c>
    </row>
    <row r="50" spans="1:16" ht="15">
      <c r="A50" s="136"/>
      <c r="B50" s="137"/>
      <c r="C50" s="137"/>
      <c r="D50" s="137"/>
      <c r="E50" s="137"/>
      <c r="F50" s="138"/>
      <c r="G50" s="61"/>
      <c r="H50" s="40">
        <f>(H43*L43)+(H44*L44)+(H45*L45)+(H46*L46)+(H47*L47)+(H48*L48)+(H49*L49)</f>
        <v>60</v>
      </c>
      <c r="I50" s="163" t="s">
        <v>225</v>
      </c>
      <c r="J50" s="164"/>
      <c r="K50" s="165"/>
      <c r="L50" s="33">
        <f>SUM(L43:L49)</f>
        <v>20</v>
      </c>
      <c r="M50" s="34"/>
      <c r="N50" s="34"/>
      <c r="P50" s="61"/>
    </row>
    <row r="51" spans="1:16" ht="15">
      <c r="A51" s="222" t="s">
        <v>252</v>
      </c>
      <c r="B51" s="223"/>
      <c r="C51" s="224"/>
      <c r="D51" s="229">
        <f>H50/L50</f>
        <v>3</v>
      </c>
      <c r="E51" s="230"/>
      <c r="F51" s="231"/>
      <c r="I51" s="163" t="s">
        <v>226</v>
      </c>
      <c r="J51" s="164"/>
      <c r="K51" s="165"/>
      <c r="L51" s="35"/>
      <c r="M51" s="36">
        <f>G43+G44+G45+G46+G47+G48+G49</f>
        <v>20</v>
      </c>
      <c r="N51" s="55"/>
      <c r="P51" s="40">
        <f>P43+P44+P45+P46+P47+P48+P49</f>
        <v>20</v>
      </c>
    </row>
    <row r="52" spans="1:16" ht="15">
      <c r="A52" s="222" t="s">
        <v>251</v>
      </c>
      <c r="B52" s="223"/>
      <c r="C52" s="224"/>
      <c r="D52" s="229">
        <f>(H25+H37+H50)/(L25+L37+L50)</f>
        <v>3</v>
      </c>
      <c r="E52" s="230"/>
      <c r="F52" s="231"/>
      <c r="I52" s="163" t="s">
        <v>227</v>
      </c>
      <c r="J52" s="164"/>
      <c r="K52" s="165"/>
      <c r="L52" s="34"/>
      <c r="M52" s="55"/>
      <c r="N52" s="36">
        <f>L50-M51</f>
        <v>0</v>
      </c>
      <c r="P52" s="61"/>
    </row>
    <row r="53" ht="15">
      <c r="P53" s="61"/>
    </row>
    <row r="54" spans="1:16" ht="15">
      <c r="A54" s="143"/>
      <c r="B54" s="143"/>
      <c r="C54" s="143"/>
      <c r="D54" s="143"/>
      <c r="E54" s="143"/>
      <c r="F54" s="143"/>
      <c r="G54" s="166" t="s">
        <v>213</v>
      </c>
      <c r="H54" s="167"/>
      <c r="I54" s="26" t="s">
        <v>51</v>
      </c>
      <c r="J54" s="27"/>
      <c r="K54" s="27"/>
      <c r="L54" s="27"/>
      <c r="M54" s="27"/>
      <c r="N54" s="37"/>
      <c r="P54" s="61"/>
    </row>
    <row r="55" spans="1:16" ht="15">
      <c r="A55" s="28" t="s">
        <v>6</v>
      </c>
      <c r="B55" s="28" t="s">
        <v>0</v>
      </c>
      <c r="C55" s="28" t="s">
        <v>1</v>
      </c>
      <c r="D55" s="28" t="s">
        <v>2</v>
      </c>
      <c r="E55" s="28" t="s">
        <v>3</v>
      </c>
      <c r="F55" s="28" t="s">
        <v>4</v>
      </c>
      <c r="G55" s="166" t="s">
        <v>213</v>
      </c>
      <c r="H55" s="167"/>
      <c r="I55" s="28" t="s">
        <v>6</v>
      </c>
      <c r="J55" s="28" t="s">
        <v>0</v>
      </c>
      <c r="K55" s="28" t="s">
        <v>1</v>
      </c>
      <c r="L55" s="28" t="s">
        <v>2</v>
      </c>
      <c r="M55" s="28" t="s">
        <v>3</v>
      </c>
      <c r="N55" s="28" t="s">
        <v>5</v>
      </c>
      <c r="P55" s="61"/>
    </row>
    <row r="56" spans="1:16" ht="15">
      <c r="A56" s="15" t="s">
        <v>67</v>
      </c>
      <c r="B56" s="79" t="s">
        <v>173</v>
      </c>
      <c r="C56" s="79" t="s">
        <v>174</v>
      </c>
      <c r="D56" s="18">
        <v>3</v>
      </c>
      <c r="E56" s="87" t="s">
        <v>281</v>
      </c>
      <c r="F56" s="18" t="str">
        <f aca="true" t="shared" si="17" ref="F56:F62">IF(E56="A","L",IF(E56="B","L",IF(E56="C","L",IF(E56="D","TL",IF(E56="E","TL",IF(E56="0","BA"))))))</f>
        <v>L</v>
      </c>
      <c r="G56" s="29" t="str">
        <f aca="true" t="shared" si="18" ref="G56:G62">IF(N56="Tdk Ambil","3",IF(N56="Ambil","0"))</f>
        <v>3</v>
      </c>
      <c r="H56" s="40" t="str">
        <f aca="true" t="shared" si="19" ref="H56:H62">IF(M56="A","4",IF(M56="B","3",IF(M56="C","2",IF(M56="D","1",IF(M56="E","0")))))</f>
        <v>3</v>
      </c>
      <c r="I56" s="18" t="s">
        <v>67</v>
      </c>
      <c r="J56" s="56" t="s">
        <v>52</v>
      </c>
      <c r="K56" s="20" t="s">
        <v>53</v>
      </c>
      <c r="L56" s="21">
        <v>3</v>
      </c>
      <c r="M56" s="18" t="str">
        <f aca="true" t="shared" si="20" ref="M56:M62">E56</f>
        <v>B</v>
      </c>
      <c r="N56" s="19" t="str">
        <f aca="true" t="shared" si="21" ref="N56:N62">IF(F56="L","Tdk Ambil",IF(F56="TL","Ambil",IF(F56="BA","Ambil")))</f>
        <v>Tdk Ambil</v>
      </c>
      <c r="P56" s="40" t="str">
        <f aca="true" t="shared" si="22" ref="P56:P62">IF(M56="A","3",IF(M56="B","3",IF(M56="C","3",IF(M56="D","3",IF(M56="E","3",IF(M56="0","0",IF(M56="FALSE","0")))))))</f>
        <v>3</v>
      </c>
    </row>
    <row r="57" spans="1:16" ht="15">
      <c r="A57" s="15" t="s">
        <v>86</v>
      </c>
      <c r="B57" s="79" t="s">
        <v>175</v>
      </c>
      <c r="C57" s="79" t="s">
        <v>176</v>
      </c>
      <c r="D57" s="18">
        <v>3</v>
      </c>
      <c r="E57" s="87" t="s">
        <v>281</v>
      </c>
      <c r="F57" s="18" t="str">
        <f t="shared" si="17"/>
        <v>L</v>
      </c>
      <c r="G57" s="29" t="str">
        <f t="shared" si="18"/>
        <v>3</v>
      </c>
      <c r="H57" s="40" t="str">
        <f t="shared" si="19"/>
        <v>3</v>
      </c>
      <c r="I57" s="18" t="s">
        <v>67</v>
      </c>
      <c r="J57" s="56" t="s">
        <v>54</v>
      </c>
      <c r="K57" s="20" t="s">
        <v>55</v>
      </c>
      <c r="L57" s="21">
        <v>3</v>
      </c>
      <c r="M57" s="18" t="str">
        <f t="shared" si="20"/>
        <v>B</v>
      </c>
      <c r="N57" s="19" t="str">
        <f t="shared" si="21"/>
        <v>Tdk Ambil</v>
      </c>
      <c r="P57" s="40" t="str">
        <f t="shared" si="22"/>
        <v>3</v>
      </c>
    </row>
    <row r="58" spans="1:16" ht="15">
      <c r="A58" s="15" t="s">
        <v>126</v>
      </c>
      <c r="B58" s="82" t="s">
        <v>268</v>
      </c>
      <c r="C58" s="82" t="s">
        <v>269</v>
      </c>
      <c r="D58" s="18">
        <v>3</v>
      </c>
      <c r="E58" s="87" t="s">
        <v>281</v>
      </c>
      <c r="F58" s="18" t="str">
        <f t="shared" si="17"/>
        <v>L</v>
      </c>
      <c r="G58" s="29" t="str">
        <f t="shared" si="18"/>
        <v>3</v>
      </c>
      <c r="H58" s="40" t="str">
        <f t="shared" si="19"/>
        <v>3</v>
      </c>
      <c r="I58" s="18" t="s">
        <v>67</v>
      </c>
      <c r="J58" s="56" t="s">
        <v>56</v>
      </c>
      <c r="K58" s="20" t="s">
        <v>57</v>
      </c>
      <c r="L58" s="21">
        <v>3</v>
      </c>
      <c r="M58" s="18" t="str">
        <f t="shared" si="20"/>
        <v>B</v>
      </c>
      <c r="N58" s="19" t="str">
        <f t="shared" si="21"/>
        <v>Tdk Ambil</v>
      </c>
      <c r="P58" s="40" t="str">
        <f t="shared" si="22"/>
        <v>3</v>
      </c>
    </row>
    <row r="59" spans="1:16" ht="15">
      <c r="A59" s="15" t="s">
        <v>50</v>
      </c>
      <c r="B59" s="79" t="s">
        <v>166</v>
      </c>
      <c r="C59" s="79" t="s">
        <v>167</v>
      </c>
      <c r="D59" s="18">
        <v>3</v>
      </c>
      <c r="E59" s="87" t="s">
        <v>281</v>
      </c>
      <c r="F59" s="18" t="str">
        <f t="shared" si="17"/>
        <v>L</v>
      </c>
      <c r="G59" s="29" t="str">
        <f t="shared" si="18"/>
        <v>3</v>
      </c>
      <c r="H59" s="40" t="str">
        <f t="shared" si="19"/>
        <v>3</v>
      </c>
      <c r="I59" s="18" t="s">
        <v>67</v>
      </c>
      <c r="J59" s="56" t="s">
        <v>58</v>
      </c>
      <c r="K59" s="20" t="s">
        <v>59</v>
      </c>
      <c r="L59" s="21">
        <v>3</v>
      </c>
      <c r="M59" s="18" t="str">
        <f t="shared" si="20"/>
        <v>B</v>
      </c>
      <c r="N59" s="19" t="str">
        <f t="shared" si="21"/>
        <v>Tdk Ambil</v>
      </c>
      <c r="P59" s="40" t="str">
        <f t="shared" si="22"/>
        <v>3</v>
      </c>
    </row>
    <row r="60" spans="1:16" ht="15">
      <c r="A60" s="15" t="s">
        <v>86</v>
      </c>
      <c r="B60" s="79" t="s">
        <v>177</v>
      </c>
      <c r="C60" s="79" t="s">
        <v>178</v>
      </c>
      <c r="D60" s="18">
        <v>3</v>
      </c>
      <c r="E60" s="87" t="s">
        <v>281</v>
      </c>
      <c r="F60" s="18" t="str">
        <f t="shared" si="17"/>
        <v>L</v>
      </c>
      <c r="G60" s="29" t="str">
        <f t="shared" si="18"/>
        <v>3</v>
      </c>
      <c r="H60" s="40" t="str">
        <f t="shared" si="19"/>
        <v>3</v>
      </c>
      <c r="I60" s="18" t="s">
        <v>67</v>
      </c>
      <c r="J60" s="56" t="s">
        <v>60</v>
      </c>
      <c r="K60" s="20" t="s">
        <v>61</v>
      </c>
      <c r="L60" s="21">
        <v>3</v>
      </c>
      <c r="M60" s="18" t="str">
        <f t="shared" si="20"/>
        <v>B</v>
      </c>
      <c r="N60" s="19" t="str">
        <f t="shared" si="21"/>
        <v>Tdk Ambil</v>
      </c>
      <c r="P60" s="40" t="str">
        <f t="shared" si="22"/>
        <v>3</v>
      </c>
    </row>
    <row r="61" spans="1:16" ht="15">
      <c r="A61" s="15" t="s">
        <v>98</v>
      </c>
      <c r="B61" s="79" t="s">
        <v>179</v>
      </c>
      <c r="C61" s="79" t="s">
        <v>180</v>
      </c>
      <c r="D61" s="18">
        <v>3</v>
      </c>
      <c r="E61" s="87" t="s">
        <v>281</v>
      </c>
      <c r="F61" s="18" t="str">
        <f t="shared" si="17"/>
        <v>L</v>
      </c>
      <c r="G61" s="29" t="str">
        <f t="shared" si="18"/>
        <v>3</v>
      </c>
      <c r="H61" s="40" t="str">
        <f t="shared" si="19"/>
        <v>3</v>
      </c>
      <c r="I61" s="18" t="s">
        <v>67</v>
      </c>
      <c r="J61" s="15" t="s">
        <v>62</v>
      </c>
      <c r="K61" s="20" t="s">
        <v>63</v>
      </c>
      <c r="L61" s="21">
        <v>3</v>
      </c>
      <c r="M61" s="18" t="str">
        <f t="shared" si="20"/>
        <v>B</v>
      </c>
      <c r="N61" s="19" t="str">
        <f t="shared" si="21"/>
        <v>Tdk Ambil</v>
      </c>
      <c r="P61" s="40" t="str">
        <f t="shared" si="22"/>
        <v>3</v>
      </c>
    </row>
    <row r="62" spans="1:16" ht="15">
      <c r="A62" s="15" t="s">
        <v>86</v>
      </c>
      <c r="B62" s="79" t="s">
        <v>170</v>
      </c>
      <c r="C62" s="79" t="s">
        <v>181</v>
      </c>
      <c r="D62" s="18">
        <v>3</v>
      </c>
      <c r="E62" s="87" t="s">
        <v>281</v>
      </c>
      <c r="F62" s="18" t="str">
        <f t="shared" si="17"/>
        <v>L</v>
      </c>
      <c r="G62" s="29" t="str">
        <f t="shared" si="18"/>
        <v>3</v>
      </c>
      <c r="H62" s="40" t="str">
        <f t="shared" si="19"/>
        <v>3</v>
      </c>
      <c r="I62" s="18" t="s">
        <v>67</v>
      </c>
      <c r="J62" s="15" t="s">
        <v>64</v>
      </c>
      <c r="K62" s="20" t="s">
        <v>65</v>
      </c>
      <c r="L62" s="21">
        <v>3</v>
      </c>
      <c r="M62" s="18" t="str">
        <f t="shared" si="20"/>
        <v>B</v>
      </c>
      <c r="N62" s="19" t="str">
        <f t="shared" si="21"/>
        <v>Tdk Ambil</v>
      </c>
      <c r="P62" s="40" t="str">
        <f t="shared" si="22"/>
        <v>3</v>
      </c>
    </row>
    <row r="63" spans="1:16" ht="15">
      <c r="A63" s="136"/>
      <c r="B63" s="137"/>
      <c r="C63" s="137"/>
      <c r="D63" s="137"/>
      <c r="E63" s="137"/>
      <c r="F63" s="138"/>
      <c r="G63" s="61"/>
      <c r="H63" s="40">
        <f>(H56*L56)+(H57*L57)+(H58*L58)+(H59*L59)+(H60*L60)+(H61*L61)+(H62*L62)</f>
        <v>63</v>
      </c>
      <c r="I63" s="163" t="s">
        <v>225</v>
      </c>
      <c r="J63" s="164"/>
      <c r="K63" s="165"/>
      <c r="L63" s="33">
        <f>SUM(L56:L62)</f>
        <v>21</v>
      </c>
      <c r="M63" s="34"/>
      <c r="N63" s="34"/>
      <c r="P63" s="61"/>
    </row>
    <row r="64" spans="1:16" ht="15">
      <c r="A64" s="222" t="s">
        <v>252</v>
      </c>
      <c r="B64" s="223"/>
      <c r="C64" s="224"/>
      <c r="D64" s="225">
        <f>H63/L63</f>
        <v>3</v>
      </c>
      <c r="E64" s="226"/>
      <c r="F64" s="227"/>
      <c r="G64" s="108"/>
      <c r="H64" s="108"/>
      <c r="I64" s="163" t="s">
        <v>226</v>
      </c>
      <c r="J64" s="164"/>
      <c r="K64" s="165"/>
      <c r="L64" s="35"/>
      <c r="M64" s="36">
        <f>G56+G57+G58+G59+G60+G61+G62</f>
        <v>21</v>
      </c>
      <c r="N64" s="34"/>
      <c r="P64" s="40">
        <f>P56+P57+P58+P59+P60+P61+P62</f>
        <v>21</v>
      </c>
    </row>
    <row r="65" spans="1:16" ht="15">
      <c r="A65" s="222" t="s">
        <v>251</v>
      </c>
      <c r="B65" s="223"/>
      <c r="C65" s="224"/>
      <c r="D65" s="225">
        <f>(H25+H37+H50+H63)/(L25+L37+L50+L63)</f>
        <v>3</v>
      </c>
      <c r="E65" s="226"/>
      <c r="F65" s="227"/>
      <c r="I65" s="163" t="s">
        <v>227</v>
      </c>
      <c r="J65" s="164"/>
      <c r="K65" s="165"/>
      <c r="L65" s="34"/>
      <c r="M65" s="34"/>
      <c r="N65" s="36">
        <f>L63-M64</f>
        <v>0</v>
      </c>
      <c r="P65" s="61"/>
    </row>
    <row r="66" ht="15">
      <c r="P66" s="61"/>
    </row>
    <row r="67" spans="1:16" ht="15">
      <c r="A67" s="228" t="s">
        <v>285</v>
      </c>
      <c r="B67" s="228"/>
      <c r="C67" s="228"/>
      <c r="D67" s="228"/>
      <c r="E67" s="228"/>
      <c r="P67" s="61"/>
    </row>
    <row r="68" spans="1:16" ht="15">
      <c r="A68" s="111" t="s">
        <v>136</v>
      </c>
      <c r="B68" s="111" t="s">
        <v>136</v>
      </c>
      <c r="C68" s="120" t="s">
        <v>136</v>
      </c>
      <c r="D68" s="111" t="s">
        <v>136</v>
      </c>
      <c r="E68" s="87"/>
      <c r="F68" s="18" t="b">
        <f>IF(E68="A","L",IF(E68="B","L",IF(E68="C","L",IF(E68="D","TL",IF(E68="E","TL",IF(E68="0","BA"))))))</f>
        <v>0</v>
      </c>
      <c r="G68" s="166" t="s">
        <v>213</v>
      </c>
      <c r="H68" s="167"/>
      <c r="I68" s="113"/>
      <c r="J68" s="113"/>
      <c r="K68" s="121"/>
      <c r="L68" s="122"/>
      <c r="M68" s="18">
        <f>E68</f>
        <v>0</v>
      </c>
      <c r="N68" s="19" t="b">
        <f>IF(F68="L","Tdk Ambil",IF(F68="TL","Ambil",IF(F68="BA","Ambil")))</f>
        <v>0</v>
      </c>
      <c r="P68" s="61"/>
    </row>
    <row r="69" spans="1:16" ht="15">
      <c r="A69" s="111" t="s">
        <v>136</v>
      </c>
      <c r="B69" s="111" t="s">
        <v>136</v>
      </c>
      <c r="C69" s="120" t="s">
        <v>136</v>
      </c>
      <c r="D69" s="111" t="s">
        <v>136</v>
      </c>
      <c r="E69" s="87"/>
      <c r="F69" s="18" t="b">
        <f>IF(E69="A","L",IF(E69="B","L",IF(E69="C","L",IF(E69="D","TL",IF(E69="E","TL",IF(E69="0","BA"))))))</f>
        <v>0</v>
      </c>
      <c r="G69" s="166" t="s">
        <v>213</v>
      </c>
      <c r="H69" s="167"/>
      <c r="I69" s="113"/>
      <c r="J69" s="113"/>
      <c r="K69" s="121"/>
      <c r="L69" s="122"/>
      <c r="M69" s="18">
        <f>E69</f>
        <v>0</v>
      </c>
      <c r="N69" s="19" t="b">
        <f>IF(F69="L","Tdk Ambil",IF(F69="TL","Ambil",IF(F69="BA","Ambil")))</f>
        <v>0</v>
      </c>
      <c r="P69" s="61"/>
    </row>
    <row r="70" spans="1:16" ht="15">
      <c r="A70" s="111" t="s">
        <v>136</v>
      </c>
      <c r="B70" s="111" t="s">
        <v>136</v>
      </c>
      <c r="C70" s="120" t="s">
        <v>136</v>
      </c>
      <c r="D70" s="111" t="s">
        <v>136</v>
      </c>
      <c r="E70" s="101"/>
      <c r="F70" s="18" t="b">
        <f>IF(E70="A","L",IF(E70="B","L",IF(E70="C","L",IF(E70="D","TL",IF(E70="E","TL",IF(E70="0","BA"))))))</f>
        <v>0</v>
      </c>
      <c r="I70" s="113"/>
      <c r="J70" s="113"/>
      <c r="K70" s="121"/>
      <c r="L70" s="122"/>
      <c r="M70" s="18">
        <f>E70</f>
        <v>0</v>
      </c>
      <c r="N70" s="19" t="b">
        <f>IF(F70="L","Tdk Ambil",IF(F70="TL","Ambil",IF(F70="BA","Ambil")))</f>
        <v>0</v>
      </c>
      <c r="P70" s="61"/>
    </row>
    <row r="71" ht="15">
      <c r="P71" s="61"/>
    </row>
    <row r="72" ht="15">
      <c r="P72" s="61"/>
    </row>
    <row r="73" spans="1:16" ht="15">
      <c r="A73" s="143"/>
      <c r="B73" s="143"/>
      <c r="C73" s="143"/>
      <c r="D73" s="143"/>
      <c r="E73" s="143"/>
      <c r="F73" s="143"/>
      <c r="G73" s="166" t="s">
        <v>213</v>
      </c>
      <c r="H73" s="167"/>
      <c r="I73" s="26" t="s">
        <v>66</v>
      </c>
      <c r="J73" s="27"/>
      <c r="K73" s="27"/>
      <c r="L73" s="27"/>
      <c r="M73" s="27"/>
      <c r="N73" s="37"/>
      <c r="P73" s="61"/>
    </row>
    <row r="74" spans="1:16" ht="15">
      <c r="A74" s="28" t="s">
        <v>6</v>
      </c>
      <c r="B74" s="28" t="s">
        <v>0</v>
      </c>
      <c r="C74" s="28" t="s">
        <v>1</v>
      </c>
      <c r="D74" s="28" t="s">
        <v>2</v>
      </c>
      <c r="E74" s="28" t="s">
        <v>3</v>
      </c>
      <c r="F74" s="28" t="s">
        <v>4</v>
      </c>
      <c r="G74" s="166" t="s">
        <v>213</v>
      </c>
      <c r="H74" s="167"/>
      <c r="I74" s="28" t="s">
        <v>6</v>
      </c>
      <c r="J74" s="28" t="s">
        <v>0</v>
      </c>
      <c r="K74" s="28" t="s">
        <v>1</v>
      </c>
      <c r="L74" s="28" t="s">
        <v>2</v>
      </c>
      <c r="M74" s="28" t="s">
        <v>3</v>
      </c>
      <c r="N74" s="28" t="s">
        <v>5</v>
      </c>
      <c r="P74" s="61"/>
    </row>
    <row r="75" spans="1:16" ht="15">
      <c r="A75" s="15" t="s">
        <v>50</v>
      </c>
      <c r="B75" s="79" t="s">
        <v>182</v>
      </c>
      <c r="C75" s="79" t="s">
        <v>183</v>
      </c>
      <c r="D75" s="18">
        <v>3</v>
      </c>
      <c r="E75" s="87" t="s">
        <v>281</v>
      </c>
      <c r="F75" s="18" t="str">
        <f>IF(E75="A","L",IF(E75="B","L",IF(E75="C","L",IF(E75="D","TL",IF(E75="E","TL",IF(E75="0","BA"))))))</f>
        <v>L</v>
      </c>
      <c r="G75" s="29" t="str">
        <f>IF(N75="Tdk Ambil","3",IF(N75="Ambil","0"))</f>
        <v>3</v>
      </c>
      <c r="H75" s="40" t="str">
        <f aca="true" t="shared" si="23" ref="H75:H84">IF(M75="A","4",IF(M75="B","3",IF(M75="C","2",IF(M75="D","1",IF(M75="E","0")))))</f>
        <v>3</v>
      </c>
      <c r="I75" s="15" t="s">
        <v>86</v>
      </c>
      <c r="J75" s="57" t="s">
        <v>68</v>
      </c>
      <c r="K75" s="20" t="s">
        <v>69</v>
      </c>
      <c r="L75" s="17">
        <v>3</v>
      </c>
      <c r="M75" s="18" t="str">
        <f>E75</f>
        <v>B</v>
      </c>
      <c r="N75" s="19" t="str">
        <f>IF(F75="L","Tdk Ambil",IF(F75="TL","Ambil",IF(F75="BA","Ambil")))</f>
        <v>Tdk Ambil</v>
      </c>
      <c r="P75" s="40" t="str">
        <f aca="true" t="shared" si="24" ref="P75:P84">IF(M75="A","3",IF(M75="B","3",IF(M75="C","3",IF(M75="D","3",IF(M75="E","3",IF(M75="0","0",IF(M75="FALSE","0")))))))</f>
        <v>3</v>
      </c>
    </row>
    <row r="76" spans="1:16" ht="15">
      <c r="A76" s="15" t="s">
        <v>67</v>
      </c>
      <c r="B76" s="79" t="s">
        <v>184</v>
      </c>
      <c r="C76" s="79" t="s">
        <v>185</v>
      </c>
      <c r="D76" s="18">
        <v>2</v>
      </c>
      <c r="E76" s="87" t="s">
        <v>281</v>
      </c>
      <c r="F76" s="18" t="str">
        <f>IF(E76="A","L",IF(E76="B","L",IF(E76="C","L",IF(E76="D","TL",IF(E76="E","TL",IF(E76="0","BA"))))))</f>
        <v>L</v>
      </c>
      <c r="G76" s="29" t="str">
        <f>IF(N76="Tdk Ambil","3",IF(N76="Ambil","0"))</f>
        <v>3</v>
      </c>
      <c r="H76" s="40" t="str">
        <f t="shared" si="23"/>
        <v>3</v>
      </c>
      <c r="I76" s="15" t="s">
        <v>86</v>
      </c>
      <c r="J76" s="57" t="s">
        <v>70</v>
      </c>
      <c r="K76" s="20" t="s">
        <v>71</v>
      </c>
      <c r="L76" s="17">
        <v>3</v>
      </c>
      <c r="M76" s="18" t="str">
        <f>E76</f>
        <v>B</v>
      </c>
      <c r="N76" s="19" t="str">
        <f>IF(F76="L","Tdk Ambil",IF(F76="TL","Ambil",IF(F76="BA","Ambil")))</f>
        <v>Tdk Ambil</v>
      </c>
      <c r="P76" s="40" t="str">
        <f t="shared" si="24"/>
        <v>3</v>
      </c>
    </row>
    <row r="77" spans="1:16" ht="15">
      <c r="A77" s="15" t="s">
        <v>98</v>
      </c>
      <c r="B77" s="79" t="s">
        <v>186</v>
      </c>
      <c r="C77" s="79" t="s">
        <v>187</v>
      </c>
      <c r="D77" s="18">
        <v>3</v>
      </c>
      <c r="E77" s="87" t="s">
        <v>281</v>
      </c>
      <c r="F77" s="18" t="str">
        <f>IF(E77="A","L",IF(E77="B","L",IF(E77="C","L",IF(E77="D","TL",IF(E77="E","TL",IF(E77="0","BA"))))))</f>
        <v>L</v>
      </c>
      <c r="G77" s="29" t="str">
        <f>IF(N77="Tdk Ambil","3",IF(N77="Ambil","0"))</f>
        <v>3</v>
      </c>
      <c r="H77" s="40" t="str">
        <f t="shared" si="23"/>
        <v>3</v>
      </c>
      <c r="I77" s="15" t="s">
        <v>86</v>
      </c>
      <c r="J77" s="57" t="s">
        <v>72</v>
      </c>
      <c r="K77" s="58" t="s">
        <v>73</v>
      </c>
      <c r="L77" s="17">
        <v>3</v>
      </c>
      <c r="M77" s="18" t="str">
        <f>E77</f>
        <v>B</v>
      </c>
      <c r="N77" s="19" t="str">
        <f>IF(F77="L","Tdk Ambil",IF(F77="TL","Ambil",IF(F77="BA","Ambil")))</f>
        <v>Tdk Ambil</v>
      </c>
      <c r="P77" s="40" t="str">
        <f t="shared" si="24"/>
        <v>3</v>
      </c>
    </row>
    <row r="78" spans="1:16" ht="15">
      <c r="A78" s="15" t="s">
        <v>98</v>
      </c>
      <c r="B78" s="79" t="s">
        <v>186</v>
      </c>
      <c r="C78" s="79" t="s">
        <v>187</v>
      </c>
      <c r="D78" s="18">
        <v>3</v>
      </c>
      <c r="E78" s="87" t="s">
        <v>281</v>
      </c>
      <c r="F78" s="18" t="str">
        <f>IF(E78="A","L",IF(E78="B","L",IF(E78="C","L",IF(E78="D","TL",IF(E78="E","TL",IF(E78="0","BA"))))))</f>
        <v>L</v>
      </c>
      <c r="G78" s="29" t="str">
        <f>IF(N78="Tdk Ambil","3",IF(N78="Ambil","0"))</f>
        <v>3</v>
      </c>
      <c r="H78" s="40" t="str">
        <f t="shared" si="23"/>
        <v>3</v>
      </c>
      <c r="I78" s="15" t="s">
        <v>86</v>
      </c>
      <c r="J78" s="57" t="s">
        <v>74</v>
      </c>
      <c r="K78" s="59" t="s">
        <v>75</v>
      </c>
      <c r="L78" s="21">
        <v>3</v>
      </c>
      <c r="M78" s="18" t="str">
        <f>E78</f>
        <v>B</v>
      </c>
      <c r="N78" s="19" t="str">
        <f>IF(F78="L","Tdk Ambil",IF(F78="TL","Ambil",IF(F78="BA","Ambil")))</f>
        <v>Tdk Ambil</v>
      </c>
      <c r="P78" s="40" t="str">
        <f t="shared" si="24"/>
        <v>3</v>
      </c>
    </row>
    <row r="79" spans="1:16" ht="15">
      <c r="A79" s="15" t="s">
        <v>126</v>
      </c>
      <c r="B79" s="79" t="s">
        <v>188</v>
      </c>
      <c r="C79" s="79" t="s">
        <v>77</v>
      </c>
      <c r="D79" s="18">
        <v>3</v>
      </c>
      <c r="E79" s="87" t="s">
        <v>281</v>
      </c>
      <c r="F79" s="18" t="str">
        <f>IF(E79="A","L",IF(E79="B","L",IF(E79="C","L",IF(E79="D","TL",IF(E79="E","TL",IF(E79="0","BA"))))))</f>
        <v>L</v>
      </c>
      <c r="G79" s="29" t="str">
        <f>IF(N79="Tdk Ambil","3",IF(N79="Ambil","0"))</f>
        <v>3</v>
      </c>
      <c r="H79" s="40" t="str">
        <f t="shared" si="23"/>
        <v>3</v>
      </c>
      <c r="I79" s="15" t="s">
        <v>86</v>
      </c>
      <c r="J79" s="57" t="s">
        <v>76</v>
      </c>
      <c r="K79" s="20" t="s">
        <v>77</v>
      </c>
      <c r="L79" s="17">
        <v>3</v>
      </c>
      <c r="M79" s="18" t="str">
        <f>E79</f>
        <v>B</v>
      </c>
      <c r="N79" s="19" t="str">
        <f>IF(F79="L","Tdk Ambil",IF(F79="TL","Ambil",IF(F79="BA","Ambil")))</f>
        <v>Tdk Ambil</v>
      </c>
      <c r="P79" s="40" t="str">
        <f t="shared" si="24"/>
        <v>3</v>
      </c>
    </row>
    <row r="80" spans="1:16" ht="15">
      <c r="A80" s="172"/>
      <c r="B80" s="173"/>
      <c r="C80" s="173"/>
      <c r="D80" s="173"/>
      <c r="E80" s="173"/>
      <c r="F80" s="174"/>
      <c r="G80" s="61"/>
      <c r="H80" s="40"/>
      <c r="I80" s="117" t="s">
        <v>87</v>
      </c>
      <c r="J80" s="118"/>
      <c r="K80" s="118"/>
      <c r="L80" s="118"/>
      <c r="M80" s="118"/>
      <c r="N80" s="119"/>
      <c r="P80" s="61"/>
    </row>
    <row r="81" spans="1:16" ht="15">
      <c r="A81" s="15" t="s">
        <v>126</v>
      </c>
      <c r="B81" s="79" t="s">
        <v>189</v>
      </c>
      <c r="C81" s="79" t="s">
        <v>190</v>
      </c>
      <c r="D81" s="18">
        <v>3</v>
      </c>
      <c r="E81" s="87" t="s">
        <v>281</v>
      </c>
      <c r="F81" s="18" t="str">
        <f>IF(E81="A","L",IF(E81="B","L",IF(E81="C","L",IF(E81="D","TL",IF(E81="E","TL",IF(E81="0","BA"))))))</f>
        <v>L</v>
      </c>
      <c r="G81" s="29" t="str">
        <f>IF(N81="Tdk Ambil","3",IF(N81="Ambil","0"))</f>
        <v>3</v>
      </c>
      <c r="H81" s="40" t="str">
        <f t="shared" si="23"/>
        <v>3</v>
      </c>
      <c r="I81" s="15" t="s">
        <v>86</v>
      </c>
      <c r="J81" s="15" t="s">
        <v>78</v>
      </c>
      <c r="K81" s="20" t="s">
        <v>79</v>
      </c>
      <c r="L81" s="17">
        <v>3</v>
      </c>
      <c r="M81" s="18" t="str">
        <f>E81</f>
        <v>B</v>
      </c>
      <c r="N81" s="19" t="str">
        <f>IF(F81="L","Tdk Ambil",IF(F81="TL","Ambil",IF(F81="BA","Ambil")))</f>
        <v>Tdk Ambil</v>
      </c>
      <c r="P81" s="40" t="str">
        <f t="shared" si="24"/>
        <v>3</v>
      </c>
    </row>
    <row r="82" spans="1:16" ht="15">
      <c r="A82" s="15" t="s">
        <v>67</v>
      </c>
      <c r="B82" s="79" t="s">
        <v>191</v>
      </c>
      <c r="C82" s="79" t="s">
        <v>81</v>
      </c>
      <c r="D82" s="18">
        <v>3</v>
      </c>
      <c r="E82" s="87" t="s">
        <v>281</v>
      </c>
      <c r="F82" s="18" t="str">
        <f>IF(E82="A","L",IF(E82="B","L",IF(E82="C","L",IF(E82="D","TL",IF(E82="E","TL",IF(E82="0","BA"))))))</f>
        <v>L</v>
      </c>
      <c r="G82" s="29" t="str">
        <f>IF(N82="Tdk Ambil","3",IF(N82="Ambil","0"))</f>
        <v>3</v>
      </c>
      <c r="H82" s="40" t="str">
        <f t="shared" si="23"/>
        <v>3</v>
      </c>
      <c r="I82" s="15" t="s">
        <v>86</v>
      </c>
      <c r="J82" s="15" t="s">
        <v>80</v>
      </c>
      <c r="K82" s="16" t="s">
        <v>81</v>
      </c>
      <c r="L82" s="17">
        <v>3</v>
      </c>
      <c r="M82" s="18" t="str">
        <f>E82</f>
        <v>B</v>
      </c>
      <c r="N82" s="19" t="str">
        <f>IF(F82="L","Tdk Ambil",IF(F82="TL","Ambil",IF(F82="BA","Ambil")))</f>
        <v>Tdk Ambil</v>
      </c>
      <c r="P82" s="40" t="str">
        <f t="shared" si="24"/>
        <v>3</v>
      </c>
    </row>
    <row r="83" spans="1:16" ht="15">
      <c r="A83" s="15" t="s">
        <v>67</v>
      </c>
      <c r="B83" s="79" t="s">
        <v>192</v>
      </c>
      <c r="C83" s="79" t="s">
        <v>193</v>
      </c>
      <c r="D83" s="18">
        <v>3</v>
      </c>
      <c r="E83" s="87"/>
      <c r="F83" s="18" t="b">
        <f>IF(E83="A","L",IF(E83="B","L",IF(E83="C","L",IF(E83="D","TL",IF(E83="E","TL",IF(E83="0","BA"))))))</f>
        <v>0</v>
      </c>
      <c r="G83" s="29" t="b">
        <f>IF(N83="Tdk Ambil","3",IF(N83="Ambil","0"))</f>
        <v>0</v>
      </c>
      <c r="H83" s="40" t="b">
        <f t="shared" si="23"/>
        <v>0</v>
      </c>
      <c r="I83" s="15" t="s">
        <v>86</v>
      </c>
      <c r="J83" s="15" t="s">
        <v>82</v>
      </c>
      <c r="K83" s="16" t="s">
        <v>83</v>
      </c>
      <c r="L83" s="17">
        <v>3</v>
      </c>
      <c r="M83" s="18">
        <f>E83</f>
        <v>0</v>
      </c>
      <c r="N83" s="19" t="b">
        <f>IF(F83="L","Tdk Ambil",IF(F83="TL","Ambil",IF(F83="BA","Ambil")))</f>
        <v>0</v>
      </c>
      <c r="P83" s="40" t="b">
        <f t="shared" si="24"/>
        <v>0</v>
      </c>
    </row>
    <row r="84" spans="1:16" ht="15">
      <c r="A84" s="15" t="s">
        <v>67</v>
      </c>
      <c r="B84" s="79" t="s">
        <v>194</v>
      </c>
      <c r="C84" s="79" t="s">
        <v>85</v>
      </c>
      <c r="D84" s="18">
        <v>3</v>
      </c>
      <c r="E84" s="3"/>
      <c r="F84" s="18" t="b">
        <f>IF(E84="A","L",IF(E84="B","L",IF(E84="C","L",IF(E84="D","TL",IF(E84="E","TL",IF(E84="0","BA"))))))</f>
        <v>0</v>
      </c>
      <c r="G84" s="29" t="b">
        <f>IF(N84="Tdk Ambil","3",IF(N84="Ambil","0"))</f>
        <v>0</v>
      </c>
      <c r="H84" s="40" t="b">
        <f t="shared" si="23"/>
        <v>0</v>
      </c>
      <c r="I84" s="15" t="s">
        <v>86</v>
      </c>
      <c r="J84" s="15" t="s">
        <v>84</v>
      </c>
      <c r="K84" s="16" t="s">
        <v>85</v>
      </c>
      <c r="L84" s="21">
        <v>3</v>
      </c>
      <c r="M84" s="18">
        <f>E84</f>
        <v>0</v>
      </c>
      <c r="N84" s="19" t="b">
        <f>IF(F84="L","Tdk Ambil",IF(F84="TL","Ambil",IF(F84="BA","Ambil")))</f>
        <v>0</v>
      </c>
      <c r="P84" s="40" t="b">
        <f t="shared" si="24"/>
        <v>0</v>
      </c>
    </row>
    <row r="85" spans="1:16" ht="15">
      <c r="A85" s="136"/>
      <c r="B85" s="137"/>
      <c r="C85" s="137"/>
      <c r="D85" s="137"/>
      <c r="E85" s="137"/>
      <c r="F85" s="138"/>
      <c r="G85" s="61"/>
      <c r="H85" s="40">
        <f>(H75*L75)+(H76*L76)+(H77*L77)+(H78*L78)+(H79*L79)+(H81*L81)+(H82*L82)+(H83*L83)+(H84*L84)</f>
        <v>63</v>
      </c>
      <c r="I85" s="163" t="s">
        <v>225</v>
      </c>
      <c r="J85" s="164"/>
      <c r="K85" s="165"/>
      <c r="L85" s="33">
        <f>SUM(L75:L79)+6</f>
        <v>21</v>
      </c>
      <c r="M85" s="34"/>
      <c r="N85" s="34"/>
      <c r="P85" s="61"/>
    </row>
    <row r="86" spans="1:16" ht="15">
      <c r="A86" s="222" t="s">
        <v>252</v>
      </c>
      <c r="B86" s="223"/>
      <c r="C86" s="224"/>
      <c r="D86" s="225">
        <f>H85/L85</f>
        <v>3</v>
      </c>
      <c r="E86" s="226"/>
      <c r="F86" s="227"/>
      <c r="I86" s="163" t="s">
        <v>226</v>
      </c>
      <c r="J86" s="164"/>
      <c r="K86" s="165"/>
      <c r="L86" s="35"/>
      <c r="M86" s="36">
        <f>G75+G76+G77+G78+G79+G81+G82+G83+G84</f>
        <v>21</v>
      </c>
      <c r="N86" s="34"/>
      <c r="P86" s="40">
        <f>P75+P76+P77+P78+P79+P81+P82+P83+P84</f>
        <v>21</v>
      </c>
    </row>
    <row r="87" spans="1:16" ht="15" customHeight="1">
      <c r="A87" s="222" t="s">
        <v>251</v>
      </c>
      <c r="B87" s="223"/>
      <c r="C87" s="224"/>
      <c r="D87" s="225">
        <f>(H25+H37+H50+H63+H85)/(L25+L37+L50+L63+L85)</f>
        <v>3</v>
      </c>
      <c r="E87" s="226"/>
      <c r="F87" s="227"/>
      <c r="I87" s="163" t="s">
        <v>227</v>
      </c>
      <c r="J87" s="164"/>
      <c r="K87" s="165"/>
      <c r="L87" s="34"/>
      <c r="M87" s="34"/>
      <c r="N87" s="36">
        <f>L85-M86</f>
        <v>0</v>
      </c>
      <c r="P87" s="61"/>
    </row>
    <row r="88" ht="15" customHeight="1">
      <c r="P88" s="61"/>
    </row>
    <row r="89" spans="1:16" ht="15" customHeight="1">
      <c r="A89" s="143"/>
      <c r="B89" s="143"/>
      <c r="C89" s="143"/>
      <c r="D89" s="143"/>
      <c r="E89" s="143"/>
      <c r="F89" s="143"/>
      <c r="G89" s="166" t="s">
        <v>213</v>
      </c>
      <c r="H89" s="167"/>
      <c r="I89" s="26" t="s">
        <v>88</v>
      </c>
      <c r="J89" s="27"/>
      <c r="K89" s="27"/>
      <c r="L89" s="27"/>
      <c r="M89" s="27"/>
      <c r="N89" s="37"/>
      <c r="P89" s="61"/>
    </row>
    <row r="90" spans="1:16" ht="15" customHeight="1">
      <c r="A90" s="28" t="s">
        <v>6</v>
      </c>
      <c r="B90" s="28" t="s">
        <v>0</v>
      </c>
      <c r="C90" s="28" t="s">
        <v>1</v>
      </c>
      <c r="D90" s="28" t="s">
        <v>2</v>
      </c>
      <c r="E90" s="28" t="s">
        <v>3</v>
      </c>
      <c r="F90" s="28" t="s">
        <v>4</v>
      </c>
      <c r="G90" s="166" t="s">
        <v>213</v>
      </c>
      <c r="H90" s="167"/>
      <c r="I90" s="28" t="s">
        <v>6</v>
      </c>
      <c r="J90" s="28" t="s">
        <v>0</v>
      </c>
      <c r="K90" s="28" t="s">
        <v>1</v>
      </c>
      <c r="L90" s="28" t="s">
        <v>2</v>
      </c>
      <c r="M90" s="28" t="s">
        <v>3</v>
      </c>
      <c r="N90" s="28" t="s">
        <v>5</v>
      </c>
      <c r="P90" s="61"/>
    </row>
    <row r="91" spans="1:16" ht="15" customHeight="1">
      <c r="A91" s="171"/>
      <c r="B91" s="171"/>
      <c r="C91" s="171"/>
      <c r="D91" s="171"/>
      <c r="E91" s="171"/>
      <c r="F91" s="171"/>
      <c r="I91" s="12" t="s">
        <v>97</v>
      </c>
      <c r="J91" s="13"/>
      <c r="K91" s="13"/>
      <c r="L91" s="13"/>
      <c r="M91" s="13"/>
      <c r="N91" s="14"/>
      <c r="P91" s="61"/>
    </row>
    <row r="92" spans="1:16" ht="15" customHeight="1">
      <c r="A92" s="15" t="s">
        <v>144</v>
      </c>
      <c r="B92" s="79" t="s">
        <v>195</v>
      </c>
      <c r="C92" s="79" t="s">
        <v>196</v>
      </c>
      <c r="D92" s="18">
        <v>3</v>
      </c>
      <c r="E92" s="87"/>
      <c r="F92" s="18" t="b">
        <f>IF(E92="A","L",IF(E92="B","L",IF(E92="C","L",IF(E92="D","TL",IF(E92="E","TL",IF(E92="0","BA"))))))</f>
        <v>0</v>
      </c>
      <c r="G92" s="29" t="b">
        <f>IF(N92="Tdk Ambil","3",IF(N92="Ambil","0"))</f>
        <v>0</v>
      </c>
      <c r="H92" s="40" t="b">
        <f aca="true" t="shared" si="25" ref="H92:H106">IF(M92="A","4",IF(M92="B","3",IF(M92="C","2",IF(M92="D","1",IF(M92="E","0")))))</f>
        <v>0</v>
      </c>
      <c r="I92" s="15" t="s">
        <v>98</v>
      </c>
      <c r="J92" s="15" t="s">
        <v>89</v>
      </c>
      <c r="K92" s="16" t="s">
        <v>90</v>
      </c>
      <c r="L92" s="17">
        <v>3</v>
      </c>
      <c r="M92" s="18">
        <f>E92</f>
        <v>0</v>
      </c>
      <c r="N92" s="19" t="b">
        <f>IF(F92="L","Tdk Ambil",IF(F92="TL","Ambil",IF(F92="BA","Ambil")))</f>
        <v>0</v>
      </c>
      <c r="P92" s="40" t="b">
        <f aca="true" t="shared" si="26" ref="P92:P104">IF(M92="A","3",IF(M92="B","3",IF(M92="C","3",IF(M92="D","3",IF(M92="E","3",IF(M92="0","0",IF(M92="FALSE","0")))))))</f>
        <v>0</v>
      </c>
    </row>
    <row r="93" spans="1:16" ht="15" customHeight="1">
      <c r="A93" s="57" t="s">
        <v>98</v>
      </c>
      <c r="B93" s="82" t="s">
        <v>278</v>
      </c>
      <c r="C93" s="82" t="s">
        <v>279</v>
      </c>
      <c r="D93" s="18">
        <v>3</v>
      </c>
      <c r="E93" s="87"/>
      <c r="F93" s="18" t="b">
        <f>IF(E93="A","L",IF(E93="B","L",IF(E93="C","L",IF(E93="D","TL",IF(E93="E","TL",IF(E93="0","BA"))))))</f>
        <v>0</v>
      </c>
      <c r="G93" s="29" t="b">
        <f>IF(N93="Tdk Ambil","3",IF(N93="Ambil","0"))</f>
        <v>0</v>
      </c>
      <c r="H93" s="40" t="b">
        <f t="shared" si="25"/>
        <v>0</v>
      </c>
      <c r="I93" s="15" t="s">
        <v>98</v>
      </c>
      <c r="J93" s="15" t="s">
        <v>91</v>
      </c>
      <c r="K93" s="16" t="s">
        <v>92</v>
      </c>
      <c r="L93" s="17">
        <v>3</v>
      </c>
      <c r="M93" s="18">
        <f>E93</f>
        <v>0</v>
      </c>
      <c r="N93" s="19" t="b">
        <f>IF(F93="L","Tdk Ambil",IF(F93="TL","Ambil",IF(F93="BA","Ambil")))</f>
        <v>0</v>
      </c>
      <c r="P93" s="40" t="b">
        <f t="shared" si="26"/>
        <v>0</v>
      </c>
    </row>
    <row r="94" spans="1:16" ht="15" customHeight="1">
      <c r="A94" s="57" t="s">
        <v>34</v>
      </c>
      <c r="B94" s="82" t="s">
        <v>265</v>
      </c>
      <c r="C94" s="82" t="s">
        <v>264</v>
      </c>
      <c r="D94" s="85">
        <v>2</v>
      </c>
      <c r="E94" s="87"/>
      <c r="F94" s="18" t="b">
        <f>IF(E94="A","L",IF(E94="B","L",IF(E94="C","L",IF(E94="D","TL",IF(E94="E","TL",IF(E94="0","BA"))))))</f>
        <v>0</v>
      </c>
      <c r="G94" s="29" t="b">
        <f>IF(N94="Tdk Ambil","3",IF(N94="Ambil","0"))</f>
        <v>0</v>
      </c>
      <c r="H94" s="40" t="b">
        <f t="shared" si="25"/>
        <v>0</v>
      </c>
      <c r="I94" s="15" t="s">
        <v>98</v>
      </c>
      <c r="J94" s="15" t="s">
        <v>93</v>
      </c>
      <c r="K94" s="20" t="s">
        <v>94</v>
      </c>
      <c r="L94" s="17">
        <v>3</v>
      </c>
      <c r="M94" s="18">
        <f>E94</f>
        <v>0</v>
      </c>
      <c r="N94" s="19" t="b">
        <f>IF(F94="L","Tdk Ambil",IF(F94="TL","Ambil",IF(F94="BA","Ambil")))</f>
        <v>0</v>
      </c>
      <c r="P94" s="40" t="b">
        <f t="shared" si="26"/>
        <v>0</v>
      </c>
    </row>
    <row r="95" spans="1:16" ht="15" customHeight="1">
      <c r="A95" s="57" t="s">
        <v>50</v>
      </c>
      <c r="B95" s="82" t="s">
        <v>266</v>
      </c>
      <c r="C95" s="82" t="s">
        <v>267</v>
      </c>
      <c r="D95" s="85">
        <v>3</v>
      </c>
      <c r="E95" s="87"/>
      <c r="F95" s="18" t="b">
        <f>IF(E95="A","L",IF(E95="B","L",IF(E95="C","L",IF(E95="D","TL",IF(E95="E","TL",IF(E95="0","BA"))))))</f>
        <v>0</v>
      </c>
      <c r="G95" s="29" t="b">
        <f>IF(N95="Tdk Ambil","3",IF(N95="Ambil","0"))</f>
        <v>0</v>
      </c>
      <c r="H95" s="40" t="b">
        <f t="shared" si="25"/>
        <v>0</v>
      </c>
      <c r="I95" s="15" t="s">
        <v>98</v>
      </c>
      <c r="J95" s="15" t="s">
        <v>95</v>
      </c>
      <c r="K95" s="20" t="s">
        <v>96</v>
      </c>
      <c r="L95" s="21">
        <v>3</v>
      </c>
      <c r="M95" s="18">
        <f>E95</f>
        <v>0</v>
      </c>
      <c r="N95" s="19" t="b">
        <f>IF(F95="L","Tdk Ambil",IF(F95="TL","Ambil",IF(F95="BA","Ambil")))</f>
        <v>0</v>
      </c>
      <c r="P95" s="40" t="b">
        <f t="shared" si="26"/>
        <v>0</v>
      </c>
    </row>
    <row r="96" spans="1:16" ht="15" customHeight="1">
      <c r="A96" s="171"/>
      <c r="B96" s="171"/>
      <c r="C96" s="171"/>
      <c r="D96" s="171"/>
      <c r="E96" s="171"/>
      <c r="F96" s="171"/>
      <c r="G96" s="61"/>
      <c r="H96" s="40"/>
      <c r="I96" s="12" t="s">
        <v>99</v>
      </c>
      <c r="J96" s="13"/>
      <c r="K96" s="13"/>
      <c r="L96" s="13"/>
      <c r="M96" s="13"/>
      <c r="N96" s="14"/>
      <c r="P96" s="61"/>
    </row>
    <row r="97" spans="1:16" ht="15" customHeight="1">
      <c r="A97" s="15" t="s">
        <v>126</v>
      </c>
      <c r="B97" s="82" t="s">
        <v>268</v>
      </c>
      <c r="C97" s="82" t="s">
        <v>269</v>
      </c>
      <c r="D97" s="18">
        <v>3</v>
      </c>
      <c r="E97" s="87" t="s">
        <v>281</v>
      </c>
      <c r="F97" s="18" t="str">
        <f>IF(E97="A","L",IF(E97="B","L",IF(E97="C","L",IF(E97="D","TL",IF(E97="E","TL",IF(E97="0","BA"))))))</f>
        <v>L</v>
      </c>
      <c r="G97" s="29" t="str">
        <f>IF(N97="Tdk Ambil","3",IF(N97="Ambil","0"))</f>
        <v>3</v>
      </c>
      <c r="H97" s="40" t="str">
        <f t="shared" si="25"/>
        <v>3</v>
      </c>
      <c r="I97" s="15" t="s">
        <v>98</v>
      </c>
      <c r="J97" s="15" t="s">
        <v>100</v>
      </c>
      <c r="K97" s="20" t="s">
        <v>101</v>
      </c>
      <c r="L97" s="17">
        <v>3</v>
      </c>
      <c r="M97" s="18" t="str">
        <f>E97</f>
        <v>B</v>
      </c>
      <c r="N97" s="19" t="str">
        <f>IF(F97="L","Tdk Ambil",IF(F97="TL","Ambil",IF(F97="BA","Ambil")))</f>
        <v>Tdk Ambil</v>
      </c>
      <c r="P97" s="40" t="str">
        <f t="shared" si="26"/>
        <v>3</v>
      </c>
    </row>
    <row r="98" spans="1:16" ht="15" customHeight="1">
      <c r="A98" s="15" t="s">
        <v>144</v>
      </c>
      <c r="B98" s="83" t="s">
        <v>197</v>
      </c>
      <c r="C98" s="84" t="s">
        <v>198</v>
      </c>
      <c r="D98" s="18">
        <v>3</v>
      </c>
      <c r="E98" s="87" t="s">
        <v>281</v>
      </c>
      <c r="F98" s="18" t="str">
        <f>IF(E98="A","L",IF(E98="B","L",IF(E98="C","L",IF(E98="D","TL",IF(E98="E","TL",IF(E98="0","BA"))))))</f>
        <v>L</v>
      </c>
      <c r="G98" s="29" t="str">
        <f>IF(N98="Tdk Ambil","3",IF(N98="Ambil","0"))</f>
        <v>3</v>
      </c>
      <c r="H98" s="40" t="str">
        <f t="shared" si="25"/>
        <v>3</v>
      </c>
      <c r="I98" s="15" t="s">
        <v>98</v>
      </c>
      <c r="J98" s="15" t="s">
        <v>102</v>
      </c>
      <c r="K98" s="20" t="s">
        <v>103</v>
      </c>
      <c r="L98" s="17">
        <v>3</v>
      </c>
      <c r="M98" s="18" t="str">
        <f>E98</f>
        <v>B</v>
      </c>
      <c r="N98" s="19" t="str">
        <f>IF(F98="L","Tdk Ambil",IF(F98="TL","Ambil",IF(F98="BA","Ambil")))</f>
        <v>Tdk Ambil</v>
      </c>
      <c r="P98" s="40" t="str">
        <f t="shared" si="26"/>
        <v>3</v>
      </c>
    </row>
    <row r="99" spans="1:16" ht="15" customHeight="1">
      <c r="A99" s="15" t="s">
        <v>50</v>
      </c>
      <c r="B99" s="82" t="s">
        <v>270</v>
      </c>
      <c r="C99" s="82" t="s">
        <v>271</v>
      </c>
      <c r="D99" s="18">
        <v>3</v>
      </c>
      <c r="E99" s="87" t="s">
        <v>281</v>
      </c>
      <c r="F99" s="18" t="str">
        <f>IF(E99="A","L",IF(E99="B","L",IF(E99="C","L",IF(E99="D","TL",IF(E99="E","TL",IF(E99="0","BA"))))))</f>
        <v>L</v>
      </c>
      <c r="G99" s="29" t="str">
        <f>IF(N99="Tdk Ambil","3",IF(N99="Ambil","0"))</f>
        <v>3</v>
      </c>
      <c r="H99" s="40" t="str">
        <f t="shared" si="25"/>
        <v>3</v>
      </c>
      <c r="I99" s="15" t="s">
        <v>98</v>
      </c>
      <c r="J99" s="15" t="s">
        <v>104</v>
      </c>
      <c r="K99" s="20" t="s">
        <v>105</v>
      </c>
      <c r="L99" s="17">
        <v>3</v>
      </c>
      <c r="M99" s="18" t="str">
        <f>E99</f>
        <v>B</v>
      </c>
      <c r="N99" s="19" t="str">
        <f>IF(F99="L","Tdk Ambil",IF(F99="TL","Ambil",IF(F99="BA","Ambil")))</f>
        <v>Tdk Ambil</v>
      </c>
      <c r="P99" s="40" t="str">
        <f t="shared" si="26"/>
        <v>3</v>
      </c>
    </row>
    <row r="100" spans="1:16" ht="15" customHeight="1">
      <c r="A100" s="15" t="s">
        <v>20</v>
      </c>
      <c r="B100" s="82" t="s">
        <v>272</v>
      </c>
      <c r="C100" s="82" t="s">
        <v>273</v>
      </c>
      <c r="D100" s="18">
        <v>3</v>
      </c>
      <c r="E100" s="87" t="s">
        <v>281</v>
      </c>
      <c r="F100" s="18" t="str">
        <f>IF(E100="A","L",IF(E100="B","L",IF(E100="C","L",IF(E100="D","TL",IF(E100="E","TL",IF(E100="0","BA"))))))</f>
        <v>L</v>
      </c>
      <c r="G100" s="29" t="str">
        <f>IF(N100="Tdk Ambil","3",IF(N100="Ambil","0"))</f>
        <v>3</v>
      </c>
      <c r="H100" s="40" t="str">
        <f t="shared" si="25"/>
        <v>3</v>
      </c>
      <c r="I100" s="15" t="s">
        <v>98</v>
      </c>
      <c r="J100" s="15" t="s">
        <v>106</v>
      </c>
      <c r="K100" s="20" t="s">
        <v>107</v>
      </c>
      <c r="L100" s="21">
        <v>3</v>
      </c>
      <c r="M100" s="18" t="str">
        <f>E100</f>
        <v>B</v>
      </c>
      <c r="N100" s="19" t="str">
        <f>IF(F100="L","Tdk Ambil",IF(F100="TL","Ambil",IF(F100="BA","Ambil")))</f>
        <v>Tdk Ambil</v>
      </c>
      <c r="P100" s="40" t="str">
        <f t="shared" si="26"/>
        <v>3</v>
      </c>
    </row>
    <row r="101" spans="1:16" ht="15" customHeight="1">
      <c r="A101" s="172"/>
      <c r="B101" s="173"/>
      <c r="C101" s="173"/>
      <c r="D101" s="173"/>
      <c r="E101" s="173"/>
      <c r="F101" s="174"/>
      <c r="G101" s="61"/>
      <c r="H101" s="40"/>
      <c r="I101" s="117" t="s">
        <v>118</v>
      </c>
      <c r="J101" s="118"/>
      <c r="K101" s="118"/>
      <c r="L101" s="118"/>
      <c r="M101" s="118"/>
      <c r="N101" s="119"/>
      <c r="P101" s="61"/>
    </row>
    <row r="102" spans="1:16" ht="15" customHeight="1">
      <c r="A102" s="15" t="s">
        <v>86</v>
      </c>
      <c r="B102" s="79" t="s">
        <v>199</v>
      </c>
      <c r="C102" s="79" t="s">
        <v>109</v>
      </c>
      <c r="D102" s="18">
        <v>3</v>
      </c>
      <c r="E102" s="87" t="s">
        <v>281</v>
      </c>
      <c r="F102" s="18" t="str">
        <f>IF(E102="A","L",IF(E102="B","L",IF(E102="C","L",IF(E102="D","TL",IF(E102="E","TL",IF(E102="0","BA"))))))</f>
        <v>L</v>
      </c>
      <c r="G102" s="29" t="str">
        <f>IF(N102="Tdk Ambil","3",IF(N102="Ambil","0"))</f>
        <v>3</v>
      </c>
      <c r="H102" s="40" t="str">
        <f t="shared" si="25"/>
        <v>3</v>
      </c>
      <c r="I102" s="15" t="s">
        <v>98</v>
      </c>
      <c r="J102" s="15" t="s">
        <v>108</v>
      </c>
      <c r="K102" s="58" t="s">
        <v>109</v>
      </c>
      <c r="L102" s="64">
        <v>3</v>
      </c>
      <c r="M102" s="18" t="str">
        <f>E102</f>
        <v>B</v>
      </c>
      <c r="N102" s="19" t="str">
        <f>IF(F102="L","Tdk Ambil",IF(F102="TL","Ambil",IF(F102="BA","Ambil")))</f>
        <v>Tdk Ambil</v>
      </c>
      <c r="P102" s="40" t="str">
        <f t="shared" si="26"/>
        <v>3</v>
      </c>
    </row>
    <row r="103" spans="1:16" ht="15" customHeight="1">
      <c r="A103" s="15"/>
      <c r="B103" s="140" t="s">
        <v>221</v>
      </c>
      <c r="C103" s="141"/>
      <c r="D103" s="141"/>
      <c r="E103" s="141"/>
      <c r="F103" s="142"/>
      <c r="G103" s="60"/>
      <c r="H103" s="40" t="b">
        <f t="shared" si="25"/>
        <v>0</v>
      </c>
      <c r="I103" s="15" t="s">
        <v>98</v>
      </c>
      <c r="J103" s="15" t="s">
        <v>110</v>
      </c>
      <c r="K103" s="58" t="s">
        <v>117</v>
      </c>
      <c r="L103" s="64">
        <v>3</v>
      </c>
      <c r="M103" s="18">
        <f>E103</f>
        <v>0</v>
      </c>
      <c r="N103" s="19" t="b">
        <f>IF(F103="L","Tdk Ambil",IF(F103="TL","Ambil",IF(F103="BA","Ambil")))</f>
        <v>0</v>
      </c>
      <c r="P103" s="40" t="b">
        <f t="shared" si="26"/>
        <v>0</v>
      </c>
    </row>
    <row r="104" spans="1:16" ht="15" customHeight="1">
      <c r="A104" s="15" t="s">
        <v>144</v>
      </c>
      <c r="B104" s="79" t="s">
        <v>201</v>
      </c>
      <c r="C104" s="79" t="s">
        <v>112</v>
      </c>
      <c r="D104" s="18">
        <v>3</v>
      </c>
      <c r="E104" s="87" t="s">
        <v>281</v>
      </c>
      <c r="F104" s="18" t="str">
        <f>IF(E104="A","L",IF(E104="B","L",IF(E104="C","L",IF(E104="D","TL",IF(E104="E","TL",IF(E104="0","BA"))))))</f>
        <v>L</v>
      </c>
      <c r="G104" s="29" t="str">
        <f>IF(N104="Tdk Ambil","3",IF(N104="Ambil","0"))</f>
        <v>3</v>
      </c>
      <c r="H104" s="40" t="str">
        <f t="shared" si="25"/>
        <v>3</v>
      </c>
      <c r="I104" s="15" t="s">
        <v>98</v>
      </c>
      <c r="J104" s="15" t="s">
        <v>111</v>
      </c>
      <c r="K104" s="58" t="s">
        <v>112</v>
      </c>
      <c r="L104" s="64">
        <v>3</v>
      </c>
      <c r="M104" s="18" t="str">
        <f>E104</f>
        <v>B</v>
      </c>
      <c r="N104" s="19" t="str">
        <f>IF(F104="L","Tdk Ambil",IF(F104="TL","Ambil",IF(F104="BA","Ambil")))</f>
        <v>Tdk Ambil</v>
      </c>
      <c r="P104" s="40" t="str">
        <f t="shared" si="26"/>
        <v>3</v>
      </c>
    </row>
    <row r="105" spans="1:16" ht="15" customHeight="1">
      <c r="A105" s="15"/>
      <c r="B105" s="140" t="s">
        <v>221</v>
      </c>
      <c r="C105" s="141"/>
      <c r="D105" s="141"/>
      <c r="E105" s="141"/>
      <c r="F105" s="142"/>
      <c r="G105" s="60"/>
      <c r="H105" s="40" t="b">
        <f t="shared" si="25"/>
        <v>0</v>
      </c>
      <c r="I105" s="15" t="s">
        <v>98</v>
      </c>
      <c r="J105" s="15" t="s">
        <v>113</v>
      </c>
      <c r="K105" s="58" t="s">
        <v>114</v>
      </c>
      <c r="L105" s="65">
        <v>2</v>
      </c>
      <c r="M105" s="18">
        <f>E105</f>
        <v>0</v>
      </c>
      <c r="N105" s="19" t="b">
        <f>IF(F105="L","Tdk Ambil",IF(F105="TL","Ambil",IF(F105="BA","Ambil")))</f>
        <v>0</v>
      </c>
      <c r="P105" s="40" t="b">
        <f>IF(M105="A","2",IF(M105="B","2",IF(M105="C","2",IF(M105="D","2",IF(M105="E","2",IF(M105="0","0",IF(M105="FALSE","0")))))))</f>
        <v>0</v>
      </c>
    </row>
    <row r="106" spans="1:16" ht="15" customHeight="1">
      <c r="A106" s="15" t="s">
        <v>86</v>
      </c>
      <c r="B106" s="79" t="s">
        <v>202</v>
      </c>
      <c r="C106" s="79" t="s">
        <v>116</v>
      </c>
      <c r="D106" s="18">
        <v>3</v>
      </c>
      <c r="E106" s="87" t="s">
        <v>281</v>
      </c>
      <c r="F106" s="18" t="str">
        <f>IF(E106="A","L",IF(E106="B","L",IF(E106="C","L",IF(E106="D","TL",IF(E106="E","TL",IF(E106="0","BA"))))))</f>
        <v>L</v>
      </c>
      <c r="G106" s="29" t="str">
        <f>IF(N106="Tdk Ambil","2",IF(N106="Ambil","0"))</f>
        <v>2</v>
      </c>
      <c r="H106" s="40" t="str">
        <f t="shared" si="25"/>
        <v>3</v>
      </c>
      <c r="I106" s="15" t="s">
        <v>98</v>
      </c>
      <c r="J106" s="15" t="s">
        <v>115</v>
      </c>
      <c r="K106" s="58" t="s">
        <v>116</v>
      </c>
      <c r="L106" s="64">
        <v>2</v>
      </c>
      <c r="M106" s="18" t="str">
        <f>E106</f>
        <v>B</v>
      </c>
      <c r="N106" s="19" t="str">
        <f>IF(F106="L","Tdk Ambil",IF(F106="TL","Ambil",IF(F106="BA","Ambil")))</f>
        <v>Tdk Ambil</v>
      </c>
      <c r="P106" s="40" t="str">
        <f>IF(M106="A","2",IF(M106="B","2",IF(M106="C","2",IF(M106="D","2",IF(M106="E","2",IF(M106="0","0",IF(M106="FALSE","0")))))))</f>
        <v>2</v>
      </c>
    </row>
    <row r="107" spans="1:16" ht="15" customHeight="1">
      <c r="A107" s="136"/>
      <c r="B107" s="137"/>
      <c r="C107" s="137"/>
      <c r="D107" s="137"/>
      <c r="E107" s="137"/>
      <c r="F107" s="138"/>
      <c r="G107" s="61"/>
      <c r="H107" s="40">
        <f>(H92*L92)+(H93*L93)+(H94*L94)+(H95*L95)+(H97*L97)+(H98*L98)+(H99*L99)+(H100*L100)+(H102*L102)+(H103*L103)+(H104*L104)+(H105*L105)+(H106*L106)</f>
        <v>60</v>
      </c>
      <c r="I107" s="163" t="s">
        <v>225</v>
      </c>
      <c r="J107" s="164"/>
      <c r="K107" s="165"/>
      <c r="L107" s="33">
        <f>SUM(L92:L95)+8</f>
        <v>20</v>
      </c>
      <c r="M107" s="66"/>
      <c r="N107" s="66"/>
      <c r="P107" s="61"/>
    </row>
    <row r="108" spans="1:16" ht="15" customHeight="1">
      <c r="A108" s="222" t="s">
        <v>252</v>
      </c>
      <c r="B108" s="223"/>
      <c r="C108" s="224"/>
      <c r="D108" s="225">
        <f>H107/L107</f>
        <v>3</v>
      </c>
      <c r="E108" s="226"/>
      <c r="F108" s="227"/>
      <c r="I108" s="163" t="s">
        <v>226</v>
      </c>
      <c r="J108" s="164"/>
      <c r="K108" s="165"/>
      <c r="L108" s="66"/>
      <c r="M108" s="36">
        <f>G92+G93+G94+G95+G97+G98+G99+G100+G102+G104+G106</f>
        <v>20</v>
      </c>
      <c r="N108" s="66"/>
      <c r="P108" s="40">
        <f>P92+P93+P94+P95+P97+P98+P99+P100+P102+P103+P104+P105+P106</f>
        <v>20</v>
      </c>
    </row>
    <row r="109" spans="1:16" ht="15" customHeight="1">
      <c r="A109" s="222" t="s">
        <v>251</v>
      </c>
      <c r="B109" s="223"/>
      <c r="C109" s="224"/>
      <c r="D109" s="225">
        <f>(H25+H37+H50+H63+H85+H107)/(L25+L37+L50+L63+L85+L107)</f>
        <v>3</v>
      </c>
      <c r="E109" s="226"/>
      <c r="F109" s="227"/>
      <c r="I109" s="163" t="s">
        <v>227</v>
      </c>
      <c r="J109" s="164"/>
      <c r="K109" s="165"/>
      <c r="L109" s="66"/>
      <c r="M109" s="66"/>
      <c r="N109" s="36">
        <f>L107-M108</f>
        <v>0</v>
      </c>
      <c r="P109" s="61"/>
    </row>
    <row r="110" ht="15" customHeight="1">
      <c r="P110" s="61"/>
    </row>
    <row r="111" spans="1:16" ht="15" customHeight="1">
      <c r="A111" s="143"/>
      <c r="B111" s="143"/>
      <c r="C111" s="143"/>
      <c r="D111" s="143"/>
      <c r="E111" s="143"/>
      <c r="F111" s="143"/>
      <c r="G111" s="166" t="s">
        <v>213</v>
      </c>
      <c r="H111" s="167"/>
      <c r="I111" s="26" t="s">
        <v>119</v>
      </c>
      <c r="J111" s="27"/>
      <c r="K111" s="27"/>
      <c r="L111" s="27"/>
      <c r="M111" s="27"/>
      <c r="N111" s="37"/>
      <c r="P111" s="61"/>
    </row>
    <row r="112" spans="1:16" ht="15" customHeight="1">
      <c r="A112" s="28" t="s">
        <v>6</v>
      </c>
      <c r="B112" s="28" t="s">
        <v>0</v>
      </c>
      <c r="C112" s="28" t="s">
        <v>1</v>
      </c>
      <c r="D112" s="28" t="s">
        <v>2</v>
      </c>
      <c r="E112" s="28" t="s">
        <v>3</v>
      </c>
      <c r="F112" s="28" t="s">
        <v>4</v>
      </c>
      <c r="G112" s="166" t="s">
        <v>213</v>
      </c>
      <c r="H112" s="167"/>
      <c r="I112" s="28" t="s">
        <v>6</v>
      </c>
      <c r="J112" s="28" t="s">
        <v>0</v>
      </c>
      <c r="K112" s="28" t="s">
        <v>1</v>
      </c>
      <c r="L112" s="28" t="s">
        <v>2</v>
      </c>
      <c r="M112" s="28" t="s">
        <v>3</v>
      </c>
      <c r="N112" s="28" t="s">
        <v>5</v>
      </c>
      <c r="P112" s="61"/>
    </row>
    <row r="113" spans="1:16" ht="15" customHeight="1">
      <c r="A113" s="171"/>
      <c r="B113" s="171"/>
      <c r="C113" s="171"/>
      <c r="D113" s="171"/>
      <c r="E113" s="171"/>
      <c r="F113" s="171"/>
      <c r="I113" s="12" t="s">
        <v>97</v>
      </c>
      <c r="J113" s="13"/>
      <c r="K113" s="13"/>
      <c r="L113" s="13"/>
      <c r="M113" s="13"/>
      <c r="N113" s="14"/>
      <c r="P113" s="61"/>
    </row>
    <row r="114" spans="1:16" ht="15" customHeight="1">
      <c r="A114" s="57" t="s">
        <v>50</v>
      </c>
      <c r="B114" s="82" t="s">
        <v>275</v>
      </c>
      <c r="C114" s="82" t="s">
        <v>274</v>
      </c>
      <c r="D114" s="18">
        <v>3</v>
      </c>
      <c r="E114" s="87" t="s">
        <v>281</v>
      </c>
      <c r="F114" s="18" t="str">
        <f>IF(E114="A","L",IF(E114="B","L",IF(E114="C","L",IF(E114="D","TL",IF(E114="E","TL",IF(E114="0","BA"))))))</f>
        <v>L</v>
      </c>
      <c r="G114" s="39" t="str">
        <f>IF(N114="Tdk Ambil","3",IF(N114="Ambil","0"))</f>
        <v>3</v>
      </c>
      <c r="H114" s="40" t="str">
        <f>IF(M114="A","4",IF(M114="B","3",IF(M114="C","2",IF(M114="D","1",IF(M114="E","0")))))</f>
        <v>3</v>
      </c>
      <c r="I114" s="15" t="s">
        <v>126</v>
      </c>
      <c r="J114" s="15" t="s">
        <v>120</v>
      </c>
      <c r="K114" s="16" t="s">
        <v>125</v>
      </c>
      <c r="L114" s="18">
        <v>3</v>
      </c>
      <c r="M114" s="18" t="str">
        <f>E114</f>
        <v>B</v>
      </c>
      <c r="N114" s="19" t="str">
        <f>IF(F114="L","Tdk Ambil",IF(F114="TL","Ambil",IF(F114="BA","Ambil")))</f>
        <v>Tdk Ambil</v>
      </c>
      <c r="P114" s="40" t="str">
        <f aca="true" t="shared" si="27" ref="P114:P125">IF(M114="A","3",IF(M114="B","3",IF(M114="C","3",IF(M114="D","3",IF(M114="E","3",IF(M114="0","0",IF(M114="FALSE","0")))))))</f>
        <v>3</v>
      </c>
    </row>
    <row r="115" spans="1:16" ht="15" customHeight="1">
      <c r="A115" s="15" t="s">
        <v>144</v>
      </c>
      <c r="B115" s="79" t="s">
        <v>203</v>
      </c>
      <c r="C115" s="79" t="s">
        <v>204</v>
      </c>
      <c r="D115" s="18">
        <v>3</v>
      </c>
      <c r="E115" s="87" t="s">
        <v>281</v>
      </c>
      <c r="F115" s="18" t="str">
        <f>IF(E115="A","L",IF(E115="B","L",IF(E115="C","L",IF(E115="D","TL",IF(E115="E","TL",IF(E115="0","BA"))))))</f>
        <v>L</v>
      </c>
      <c r="G115" s="39" t="str">
        <f>IF(N115="Tdk Ambil","3",IF(N115="Ambil","0"))</f>
        <v>3</v>
      </c>
      <c r="H115" s="40" t="str">
        <f>IF(M115="A","4",IF(M115="B","3",IF(M115="C","2",IF(M115="D","1",IF(M115="E","0")))))</f>
        <v>3</v>
      </c>
      <c r="I115" s="15" t="s">
        <v>126</v>
      </c>
      <c r="J115" s="15" t="s">
        <v>121</v>
      </c>
      <c r="K115" s="20" t="s">
        <v>122</v>
      </c>
      <c r="L115" s="18">
        <v>3</v>
      </c>
      <c r="M115" s="18" t="str">
        <f>E115</f>
        <v>B</v>
      </c>
      <c r="N115" s="19" t="str">
        <f>IF(F115="L","Tdk Ambil",IF(F115="TL","Ambil",IF(F115="BA","Ambil")))</f>
        <v>Tdk Ambil</v>
      </c>
      <c r="P115" s="40" t="str">
        <f t="shared" si="27"/>
        <v>3</v>
      </c>
    </row>
    <row r="116" spans="1:16" ht="15" customHeight="1">
      <c r="A116" s="15" t="s">
        <v>126</v>
      </c>
      <c r="B116" s="79" t="s">
        <v>205</v>
      </c>
      <c r="C116" s="79" t="s">
        <v>124</v>
      </c>
      <c r="D116" s="18">
        <v>3</v>
      </c>
      <c r="E116" s="87" t="s">
        <v>281</v>
      </c>
      <c r="F116" s="18" t="str">
        <f>IF(E116="A","L",IF(E116="B","L",IF(E116="C","L",IF(E116="D","TL",IF(E116="E","TL",IF(E116="0","BA"))))))</f>
        <v>L</v>
      </c>
      <c r="G116" s="39" t="str">
        <f>IF(N116="Tdk Ambil","3",IF(N116="Ambil","0"))</f>
        <v>3</v>
      </c>
      <c r="H116" s="40" t="str">
        <f>IF(M116="A","4",IF(M116="B","3",IF(M116="C","2",IF(M116="D","1",IF(M116="E","0")))))</f>
        <v>3</v>
      </c>
      <c r="I116" s="15" t="s">
        <v>126</v>
      </c>
      <c r="J116" s="15" t="s">
        <v>123</v>
      </c>
      <c r="K116" s="20" t="s">
        <v>124</v>
      </c>
      <c r="L116" s="18">
        <v>3</v>
      </c>
      <c r="M116" s="18" t="str">
        <f>E116</f>
        <v>B</v>
      </c>
      <c r="N116" s="19" t="str">
        <f>IF(F116="L","Tdk Ambil",IF(F116="TL","Ambil",IF(F116="BA","Ambil")))</f>
        <v>Tdk Ambil</v>
      </c>
      <c r="P116" s="40" t="str">
        <f t="shared" si="27"/>
        <v>3</v>
      </c>
    </row>
    <row r="117" spans="1:16" ht="15" customHeight="1">
      <c r="A117" s="171"/>
      <c r="B117" s="171"/>
      <c r="C117" s="171"/>
      <c r="D117" s="171"/>
      <c r="E117" s="171"/>
      <c r="F117" s="171"/>
      <c r="G117" s="67"/>
      <c r="H117" s="40"/>
      <c r="I117" s="12" t="s">
        <v>99</v>
      </c>
      <c r="J117" s="13"/>
      <c r="K117" s="13"/>
      <c r="L117" s="13"/>
      <c r="M117" s="13"/>
      <c r="N117" s="14"/>
      <c r="P117" s="61"/>
    </row>
    <row r="118" spans="1:16" ht="15" customHeight="1">
      <c r="A118" s="15" t="s">
        <v>144</v>
      </c>
      <c r="B118" s="79" t="s">
        <v>206</v>
      </c>
      <c r="C118" s="79" t="s">
        <v>207</v>
      </c>
      <c r="D118" s="18">
        <v>3</v>
      </c>
      <c r="E118" s="87" t="s">
        <v>281</v>
      </c>
      <c r="F118" s="18" t="str">
        <f>IF(E118="A","L",IF(E118="B","L",IF(E118="C","L",IF(E118="D","TL",IF(E118="E","TL",IF(E118="0","BA"))))))</f>
        <v>L</v>
      </c>
      <c r="G118" s="39" t="str">
        <f>IF(N118="Tdk Ambil","3",IF(N118="Ambil","0"))</f>
        <v>3</v>
      </c>
      <c r="H118" s="40" t="str">
        <f>IF(M118="A","4",IF(M118="B","3",IF(M118="C","2",IF(M118="D","1",IF(M118="E","0")))))</f>
        <v>3</v>
      </c>
      <c r="I118" s="15" t="s">
        <v>126</v>
      </c>
      <c r="J118" s="15" t="s">
        <v>127</v>
      </c>
      <c r="K118" s="68" t="s">
        <v>128</v>
      </c>
      <c r="L118" s="18">
        <v>3</v>
      </c>
      <c r="M118" s="18" t="str">
        <f>E118</f>
        <v>B</v>
      </c>
      <c r="N118" s="19" t="str">
        <f>IF(F118="L","Tdk Ambil",IF(F118="TL","Ambil",IF(F118="BA","Ambil")))</f>
        <v>Tdk Ambil</v>
      </c>
      <c r="P118" s="40" t="str">
        <f t="shared" si="27"/>
        <v>3</v>
      </c>
    </row>
    <row r="119" spans="1:16" ht="15" customHeight="1">
      <c r="A119" s="15" t="s">
        <v>144</v>
      </c>
      <c r="B119" s="79" t="s">
        <v>208</v>
      </c>
      <c r="C119" s="79" t="s">
        <v>263</v>
      </c>
      <c r="D119" s="18">
        <v>3</v>
      </c>
      <c r="E119" s="87" t="s">
        <v>281</v>
      </c>
      <c r="F119" s="18" t="str">
        <f>IF(E119="A","L",IF(E119="B","L",IF(E119="C","L",IF(E119="D","TL",IF(E119="E","TL",IF(E119="0","BA"))))))</f>
        <v>L</v>
      </c>
      <c r="G119" s="39" t="str">
        <f>IF(N119="Tdk Ambil","3",IF(N119="Ambil","0"))</f>
        <v>3</v>
      </c>
      <c r="H119" s="40" t="str">
        <f>IF(M119="A","4",IF(M119="B","3",IF(M119="C","2",IF(M119="D","1",IF(M119="E","0")))))</f>
        <v>3</v>
      </c>
      <c r="I119" s="15" t="s">
        <v>126</v>
      </c>
      <c r="J119" s="15" t="s">
        <v>129</v>
      </c>
      <c r="K119" s="58" t="s">
        <v>130</v>
      </c>
      <c r="L119" s="18">
        <v>3</v>
      </c>
      <c r="M119" s="18" t="str">
        <f>E119</f>
        <v>B</v>
      </c>
      <c r="N119" s="19" t="str">
        <f>IF(F119="L","Tdk Ambil",IF(F119="TL","Ambil",IF(F119="BA","Ambil")))</f>
        <v>Tdk Ambil</v>
      </c>
      <c r="P119" s="40" t="str">
        <f t="shared" si="27"/>
        <v>3</v>
      </c>
    </row>
    <row r="120" spans="1:16" ht="15" customHeight="1">
      <c r="A120" s="15" t="s">
        <v>126</v>
      </c>
      <c r="B120" s="79" t="s">
        <v>205</v>
      </c>
      <c r="C120" s="79" t="s">
        <v>124</v>
      </c>
      <c r="D120" s="18">
        <v>3</v>
      </c>
      <c r="E120" s="87" t="s">
        <v>281</v>
      </c>
      <c r="F120" s="18" t="str">
        <f>IF(E120="A","L",IF(E120="B","L",IF(E120="C","L",IF(E120="D","TL",IF(E120="E","TL",IF(E120="0","BA"))))))</f>
        <v>L</v>
      </c>
      <c r="G120" s="39" t="str">
        <f>IF(N120="Tdk Ambil","3",IF(N120="Ambil","0"))</f>
        <v>3</v>
      </c>
      <c r="H120" s="40" t="str">
        <f>IF(M120="A","4",IF(M120="B","3",IF(M120="C","2",IF(M120="D","1",IF(M120="E","0")))))</f>
        <v>3</v>
      </c>
      <c r="I120" s="15" t="s">
        <v>126</v>
      </c>
      <c r="J120" s="15" t="s">
        <v>131</v>
      </c>
      <c r="K120" s="20" t="s">
        <v>124</v>
      </c>
      <c r="L120" s="18">
        <v>3</v>
      </c>
      <c r="M120" s="18" t="str">
        <f>E120</f>
        <v>B</v>
      </c>
      <c r="N120" s="19" t="str">
        <f>IF(F120="L","Tdk Ambil",IF(F120="TL","Ambil",IF(F120="BA","Ambil")))</f>
        <v>Tdk Ambil</v>
      </c>
      <c r="P120" s="40" t="str">
        <f t="shared" si="27"/>
        <v>3</v>
      </c>
    </row>
    <row r="121" spans="1:16" ht="15" customHeight="1">
      <c r="A121" s="172" t="s">
        <v>281</v>
      </c>
      <c r="B121" s="173"/>
      <c r="C121" s="173"/>
      <c r="D121" s="173"/>
      <c r="E121" s="173"/>
      <c r="F121" s="174"/>
      <c r="G121" s="67"/>
      <c r="H121" s="40"/>
      <c r="I121" s="117" t="s">
        <v>138</v>
      </c>
      <c r="J121" s="118"/>
      <c r="K121" s="118"/>
      <c r="L121" s="118"/>
      <c r="M121" s="118"/>
      <c r="N121" s="119"/>
      <c r="P121" s="61"/>
    </row>
    <row r="122" spans="1:16" ht="15" customHeight="1">
      <c r="A122" s="15" t="s">
        <v>34</v>
      </c>
      <c r="B122" s="79" t="s">
        <v>209</v>
      </c>
      <c r="C122" s="79" t="s">
        <v>210</v>
      </c>
      <c r="D122" s="18">
        <v>3</v>
      </c>
      <c r="E122" s="87" t="s">
        <v>281</v>
      </c>
      <c r="F122" s="18" t="str">
        <f>IF(E122="A","L",IF(E122="B","L",IF(E122="C","L",IF(E122="D","TL",IF(E122="E","TL",IF(E122="0","BA"))))))</f>
        <v>L</v>
      </c>
      <c r="G122" s="39" t="str">
        <f>IF(N122="Tdk Ambil","2",IF(N122="Ambil","0"))</f>
        <v>2</v>
      </c>
      <c r="H122" s="40" t="str">
        <f>IF(M122="A","4",IF(M122="B","3",IF(M122="C","2",IF(M122="D","1",IF(M122="E","0")))))</f>
        <v>3</v>
      </c>
      <c r="I122" s="15" t="s">
        <v>126</v>
      </c>
      <c r="J122" s="15" t="s">
        <v>132</v>
      </c>
      <c r="K122" s="58" t="s">
        <v>133</v>
      </c>
      <c r="L122" s="18">
        <v>2</v>
      </c>
      <c r="M122" s="18" t="str">
        <f>E122</f>
        <v>B</v>
      </c>
      <c r="N122" s="19" t="str">
        <f>IF(F122="L","Tdk Ambil",IF(F122="TL","Ambil",IF(F122="BA","Ambil")))</f>
        <v>Tdk Ambil</v>
      </c>
      <c r="P122" s="40" t="str">
        <f>IF(M122="A","2",IF(M122="B","2",IF(M122="C","2",IF(M122="D","2",IF(M122="E","2",IF(M122="0","0",IF(M122="FALSE","0")))))))</f>
        <v>2</v>
      </c>
    </row>
    <row r="123" spans="1:16" ht="15" customHeight="1">
      <c r="A123" s="15" t="s">
        <v>98</v>
      </c>
      <c r="B123" s="79" t="s">
        <v>212</v>
      </c>
      <c r="C123" s="79" t="s">
        <v>214</v>
      </c>
      <c r="D123" s="18">
        <v>3</v>
      </c>
      <c r="E123" s="87" t="s">
        <v>281</v>
      </c>
      <c r="F123" s="18" t="str">
        <f>IF(E123="A","L",IF(E123="B","L",IF(E123="C","L",IF(E123="D","TL",IF(E123="E","TL",IF(E123="0","BA"))))))</f>
        <v>L</v>
      </c>
      <c r="G123" s="39" t="str">
        <f>IF(N123="Tdk Ambil","2",IF(N123="Ambil","0"))</f>
        <v>2</v>
      </c>
      <c r="H123" s="40" t="str">
        <f>IF(M123="A","4",IF(M123="B","3",IF(M123="C","2",IF(M123="D","1",IF(M123="E","0")))))</f>
        <v>3</v>
      </c>
      <c r="I123" s="15" t="s">
        <v>126</v>
      </c>
      <c r="J123" s="15" t="s">
        <v>134</v>
      </c>
      <c r="K123" s="58" t="s">
        <v>135</v>
      </c>
      <c r="L123" s="18">
        <v>2</v>
      </c>
      <c r="M123" s="18" t="str">
        <f>E123</f>
        <v>B</v>
      </c>
      <c r="N123" s="19" t="str">
        <f>IF(F123="L","Tdk Ambil",IF(F123="TL","Ambil",IF(F123="BA","Ambil")))</f>
        <v>Tdk Ambil</v>
      </c>
      <c r="P123" s="40" t="str">
        <f>IF(M123="A","2",IF(M123="B","2",IF(M123="C","2",IF(M123="D","2",IF(M123="E","2",IF(M123="0","0",IF(M123="FALSE","0")))))))</f>
        <v>2</v>
      </c>
    </row>
    <row r="124" spans="1:16" ht="15" customHeight="1">
      <c r="A124" s="57" t="s">
        <v>86</v>
      </c>
      <c r="B124" s="82" t="s">
        <v>276</v>
      </c>
      <c r="C124" s="82" t="s">
        <v>277</v>
      </c>
      <c r="D124" s="18">
        <v>3</v>
      </c>
      <c r="E124" s="87" t="s">
        <v>281</v>
      </c>
      <c r="F124" s="18" t="str">
        <f>IF(E124="A","L",IF(E124="B","L",IF(E124="C","L",IF(E124="D","TL",IF(E124="E","TL",IF(E124="0","BA"))))))</f>
        <v>L</v>
      </c>
      <c r="G124" s="39" t="str">
        <f>IF(N124="Tdk Ambil","3",IF(N124="Ambil","0"))</f>
        <v>3</v>
      </c>
      <c r="H124" s="40" t="str">
        <f>IF(M124="A","4",IF(M124="B","3",IF(M124="C","2",IF(M124="D","1",IF(M124="E","0")))))</f>
        <v>3</v>
      </c>
      <c r="I124" s="15" t="s">
        <v>126</v>
      </c>
      <c r="J124" s="69" t="s">
        <v>136</v>
      </c>
      <c r="K124" s="58" t="s">
        <v>137</v>
      </c>
      <c r="L124" s="18">
        <v>3</v>
      </c>
      <c r="M124" s="18" t="str">
        <f>E124</f>
        <v>B</v>
      </c>
      <c r="N124" s="19" t="str">
        <f>IF(F124="L","Tdk Ambil",IF(F124="TL","Ambil",IF(F124="BA","Ambil")))</f>
        <v>Tdk Ambil</v>
      </c>
      <c r="P124" s="40" t="str">
        <f t="shared" si="27"/>
        <v>3</v>
      </c>
    </row>
    <row r="125" spans="1:16" ht="15" customHeight="1">
      <c r="A125" s="57"/>
      <c r="B125" s="82" t="s">
        <v>278</v>
      </c>
      <c r="C125" s="82" t="s">
        <v>279</v>
      </c>
      <c r="D125" s="18">
        <v>3</v>
      </c>
      <c r="E125" s="87" t="s">
        <v>281</v>
      </c>
      <c r="F125" s="18" t="str">
        <f>IF(E125="A","L",IF(E125="B","L",IF(E125="C","L",IF(E125="D","TL",IF(E125="E","TL",IF(E125="0","BA"))))))</f>
        <v>L</v>
      </c>
      <c r="G125" s="39" t="str">
        <f>IF(N125="Tdk Ambil","3",IF(N125="Ambil","0"))</f>
        <v>3</v>
      </c>
      <c r="H125" s="40" t="str">
        <f>IF(M125="A","4",IF(M125="B","3",IF(M125="C","2",IF(M125="D","1",IF(M125="E","0")))))</f>
        <v>3</v>
      </c>
      <c r="I125" s="15" t="s">
        <v>126</v>
      </c>
      <c r="J125" s="69" t="s">
        <v>136</v>
      </c>
      <c r="K125" s="58" t="s">
        <v>137</v>
      </c>
      <c r="L125" s="18">
        <v>3</v>
      </c>
      <c r="M125" s="18" t="str">
        <f>E125</f>
        <v>B</v>
      </c>
      <c r="N125" s="19" t="str">
        <f>IF(F125="L","Tdk Ambil",IF(F125="TL","Ambil",IF(F125="BA","Ambil")))</f>
        <v>Tdk Ambil</v>
      </c>
      <c r="P125" s="40" t="str">
        <f t="shared" si="27"/>
        <v>3</v>
      </c>
    </row>
    <row r="126" spans="1:16" ht="15" customHeight="1">
      <c r="A126" s="136"/>
      <c r="B126" s="137"/>
      <c r="C126" s="137"/>
      <c r="D126" s="137"/>
      <c r="E126" s="137"/>
      <c r="F126" s="138"/>
      <c r="G126" s="61"/>
      <c r="H126" s="40">
        <f>(H114*L114)+(H115*L115)+(H116*L116)+(H118*L118)+(H119*L119)+(H120*L120)+(H122*L122)+(H123*L123)+(H124*L124)+(H125*L125)</f>
        <v>84</v>
      </c>
      <c r="I126" s="163" t="s">
        <v>225</v>
      </c>
      <c r="J126" s="164"/>
      <c r="K126" s="165"/>
      <c r="L126" s="33">
        <f>SUM('[1]Sheet1'!D8:D10)+8</f>
        <v>17</v>
      </c>
      <c r="M126" s="55"/>
      <c r="N126" s="55"/>
      <c r="P126" s="61"/>
    </row>
    <row r="127" spans="1:16" ht="15" customHeight="1">
      <c r="A127" s="222" t="s">
        <v>252</v>
      </c>
      <c r="B127" s="223"/>
      <c r="C127" s="224"/>
      <c r="D127" s="225">
        <f>H126/L126</f>
        <v>4.9411764705882355</v>
      </c>
      <c r="E127" s="226"/>
      <c r="F127" s="227"/>
      <c r="H127" s="61"/>
      <c r="I127" s="163" t="s">
        <v>226</v>
      </c>
      <c r="J127" s="164"/>
      <c r="K127" s="165"/>
      <c r="L127" s="70"/>
      <c r="M127" s="36">
        <f>G114+G115+G116+G118+G119+G120+G122+G123+G124+G125</f>
        <v>28</v>
      </c>
      <c r="N127" s="55"/>
      <c r="P127" s="40">
        <f>P114+P115+P116+P118+P119+P120+P122+P123+P124+P125</f>
        <v>28</v>
      </c>
    </row>
    <row r="128" spans="1:16" ht="15" customHeight="1">
      <c r="A128" s="222" t="s">
        <v>251</v>
      </c>
      <c r="B128" s="223"/>
      <c r="C128" s="224"/>
      <c r="D128" s="225">
        <f>(H25+H37+H50+H63+H85+H107+H126)/(L25+L37+L50+L63+L85+L107+L126)</f>
        <v>3.2444444444444445</v>
      </c>
      <c r="E128" s="226"/>
      <c r="F128" s="227"/>
      <c r="I128" s="163" t="s">
        <v>227</v>
      </c>
      <c r="J128" s="164"/>
      <c r="K128" s="165"/>
      <c r="L128" s="55"/>
      <c r="M128" s="55"/>
      <c r="N128" s="36">
        <f>L126-M127</f>
        <v>-11</v>
      </c>
      <c r="P128" s="61"/>
    </row>
    <row r="129" ht="15" customHeight="1">
      <c r="P129" s="61"/>
    </row>
    <row r="130" spans="1:16" ht="15" customHeight="1">
      <c r="A130" s="77"/>
      <c r="B130" s="76"/>
      <c r="C130" s="76"/>
      <c r="D130" s="76"/>
      <c r="E130" s="76"/>
      <c r="F130" s="78"/>
      <c r="G130" s="166" t="s">
        <v>213</v>
      </c>
      <c r="H130" s="167"/>
      <c r="I130" s="26" t="s">
        <v>139</v>
      </c>
      <c r="J130" s="27"/>
      <c r="K130" s="27"/>
      <c r="L130" s="27"/>
      <c r="M130" s="27"/>
      <c r="N130" s="37"/>
      <c r="P130" s="61"/>
    </row>
    <row r="131" spans="1:16" ht="15" customHeight="1">
      <c r="A131" s="28" t="s">
        <v>6</v>
      </c>
      <c r="B131" s="28" t="s">
        <v>0</v>
      </c>
      <c r="C131" s="28" t="s">
        <v>1</v>
      </c>
      <c r="D131" s="28" t="s">
        <v>2</v>
      </c>
      <c r="E131" s="28" t="s">
        <v>3</v>
      </c>
      <c r="F131" s="28" t="s">
        <v>4</v>
      </c>
      <c r="G131" s="166" t="s">
        <v>213</v>
      </c>
      <c r="H131" s="167"/>
      <c r="I131" s="28" t="s">
        <v>6</v>
      </c>
      <c r="J131" s="28" t="s">
        <v>0</v>
      </c>
      <c r="K131" s="28" t="s">
        <v>1</v>
      </c>
      <c r="L131" s="28" t="s">
        <v>2</v>
      </c>
      <c r="M131" s="28" t="s">
        <v>3</v>
      </c>
      <c r="N131" s="28" t="s">
        <v>5</v>
      </c>
      <c r="P131" s="61"/>
    </row>
    <row r="132" spans="1:16" ht="15" customHeight="1">
      <c r="A132" s="75"/>
      <c r="B132" s="75"/>
      <c r="C132" s="75" t="s">
        <v>141</v>
      </c>
      <c r="D132" s="18">
        <v>6</v>
      </c>
      <c r="E132" s="87" t="s">
        <v>281</v>
      </c>
      <c r="F132" s="18" t="str">
        <f>IF(E132="A","L",IF(E132="B","L",IF(E132="C","L",IF(E132="D","TL",IF(E132="E","TL",IF(E132="0","BA"))))))</f>
        <v>L</v>
      </c>
      <c r="G132" s="39" t="str">
        <f>IF(N132="Tdk Ambil","6",IF(N132="Ambil","0"))</f>
        <v>6</v>
      </c>
      <c r="H132" s="40" t="str">
        <f>IF(M132="A","4",IF(M132="B","3",IF(M132="C","2",IF(M132="D","1",IF(M132="E","0")))))</f>
        <v>3</v>
      </c>
      <c r="I132" s="15" t="s">
        <v>144</v>
      </c>
      <c r="J132" s="15" t="s">
        <v>140</v>
      </c>
      <c r="K132" s="20" t="s">
        <v>141</v>
      </c>
      <c r="L132" s="18">
        <v>6</v>
      </c>
      <c r="M132" s="18" t="str">
        <f>E132</f>
        <v>B</v>
      </c>
      <c r="N132" s="19" t="str">
        <f>IF(F132="L","Tdk Ambil",IF(F132="TL","Ambil",IF(F132="BA","Ambil")))</f>
        <v>Tdk Ambil</v>
      </c>
      <c r="P132" s="40" t="str">
        <f>IF(M132="A","6",IF(M132="B","6",IF(M132="C","6",IF(M132="D","6",IF(M132="E","6",IF(M132="0","0",IF(M132="FALSE","0")))))))</f>
        <v>6</v>
      </c>
    </row>
    <row r="133" spans="1:16" ht="15" customHeight="1">
      <c r="A133" s="75"/>
      <c r="B133" s="75"/>
      <c r="C133" s="75" t="s">
        <v>215</v>
      </c>
      <c r="D133" s="18">
        <v>3</v>
      </c>
      <c r="E133" s="87" t="s">
        <v>281</v>
      </c>
      <c r="F133" s="18" t="str">
        <f>IF(E133="A","L",IF(E133="B","L",IF(E133="C","L",IF(E133="D","TL",IF(E133="E","TL",IF(E133="0","BA"))))))</f>
        <v>L</v>
      </c>
      <c r="G133" s="39" t="str">
        <f>IF(N133="Tdk Ambil","3",IF(N133="Ambil","0"))</f>
        <v>3</v>
      </c>
      <c r="H133" s="40" t="str">
        <f>IF(M133="A","4",IF(M133="B","3",IF(M133="C","2",IF(M133="D","1",IF(M133="E","0")))))</f>
        <v>3</v>
      </c>
      <c r="I133" s="15" t="s">
        <v>144</v>
      </c>
      <c r="J133" s="15" t="s">
        <v>142</v>
      </c>
      <c r="K133" s="20" t="s">
        <v>143</v>
      </c>
      <c r="L133" s="18">
        <v>3</v>
      </c>
      <c r="M133" s="18" t="str">
        <f>E133</f>
        <v>B</v>
      </c>
      <c r="N133" s="19" t="str">
        <f>IF(F133="L","Tdk Ambil",IF(F133="TL","Ambil",IF(F133="BA","Ambil")))</f>
        <v>Tdk Ambil</v>
      </c>
      <c r="P133" s="40" t="str">
        <f>IF(M133="A","3",IF(M133="B","3",IF(M133="C","3",IF(M133="D","3",IF(M133="E","3",IF(M133="0","0",IF(M133="FALSE","0")))))))</f>
        <v>3</v>
      </c>
    </row>
    <row r="134" spans="1:16" ht="15" customHeight="1">
      <c r="A134" s="136"/>
      <c r="B134" s="137"/>
      <c r="C134" s="137"/>
      <c r="D134" s="137"/>
      <c r="E134" s="137"/>
      <c r="F134" s="138"/>
      <c r="G134" s="61"/>
      <c r="H134" s="40">
        <f>(H132*L132)+(H133*L133)</f>
        <v>27</v>
      </c>
      <c r="I134" s="163" t="s">
        <v>225</v>
      </c>
      <c r="J134" s="164"/>
      <c r="K134" s="165"/>
      <c r="L134" s="71">
        <v>9</v>
      </c>
      <c r="M134" s="66"/>
      <c r="N134" s="66"/>
      <c r="P134" s="61"/>
    </row>
    <row r="135" spans="1:16" ht="15" customHeight="1">
      <c r="A135" s="222" t="s">
        <v>252</v>
      </c>
      <c r="B135" s="223"/>
      <c r="C135" s="224"/>
      <c r="D135" s="225">
        <f>H134/L134</f>
        <v>3</v>
      </c>
      <c r="E135" s="226"/>
      <c r="F135" s="227"/>
      <c r="G135" s="61"/>
      <c r="H135" s="61"/>
      <c r="I135" s="163" t="s">
        <v>226</v>
      </c>
      <c r="J135" s="164"/>
      <c r="K135" s="165"/>
      <c r="L135" s="72"/>
      <c r="M135" s="36">
        <f>G132+G133</f>
        <v>9</v>
      </c>
      <c r="N135" s="66"/>
      <c r="P135" s="40">
        <f>P132+P133</f>
        <v>9</v>
      </c>
    </row>
    <row r="136" spans="1:16" ht="15" customHeight="1">
      <c r="A136" s="222" t="s">
        <v>251</v>
      </c>
      <c r="B136" s="223"/>
      <c r="C136" s="224"/>
      <c r="D136" s="225">
        <f>(H25+H37+H50+H63+H85+H107+H126+H134)/(L25+L37+L50+L63+L85+L107+L126+L134)</f>
        <v>3.2291666666666665</v>
      </c>
      <c r="E136" s="226"/>
      <c r="F136" s="227"/>
      <c r="I136" s="163" t="s">
        <v>227</v>
      </c>
      <c r="J136" s="164"/>
      <c r="K136" s="165"/>
      <c r="L136" s="73"/>
      <c r="M136" s="66"/>
      <c r="N136" s="36">
        <f>L134-M135</f>
        <v>0</v>
      </c>
      <c r="P136" s="61"/>
    </row>
    <row r="137" ht="15" customHeight="1">
      <c r="P137" s="112">
        <f>(H25+H37+H50+H63+H85+H107+H126+H134)/(P26+P38+P51+P64+P86+P108+P127+P135)</f>
        <v>3</v>
      </c>
    </row>
    <row r="138" spans="4:13" ht="15" customHeight="1">
      <c r="D138" s="168"/>
      <c r="E138" s="168"/>
      <c r="F138" s="168"/>
      <c r="G138" s="168"/>
      <c r="H138" s="168"/>
      <c r="I138" s="168"/>
      <c r="K138" s="110" t="s">
        <v>245</v>
      </c>
      <c r="L138" s="74"/>
      <c r="M138" s="74"/>
    </row>
    <row r="139" spans="3:11" ht="15" customHeight="1">
      <c r="C139" s="115" t="s">
        <v>249</v>
      </c>
      <c r="D139" s="169" t="s">
        <v>248</v>
      </c>
      <c r="E139" s="169"/>
      <c r="F139" s="169"/>
      <c r="G139" s="169"/>
      <c r="H139" s="169"/>
      <c r="I139" s="169"/>
      <c r="K139" s="115" t="s">
        <v>247</v>
      </c>
    </row>
    <row r="140" ht="15" customHeight="1">
      <c r="C140" s="86"/>
    </row>
    <row r="141" ht="15" customHeight="1">
      <c r="C141" s="86"/>
    </row>
    <row r="142" spans="3:13" ht="15.75">
      <c r="C142" s="91" t="s">
        <v>283</v>
      </c>
      <c r="D142" s="170" t="s">
        <v>293</v>
      </c>
      <c r="E142" s="170"/>
      <c r="F142" s="170"/>
      <c r="G142" s="170"/>
      <c r="H142" s="170"/>
      <c r="I142" s="170"/>
      <c r="K142" s="116" t="s">
        <v>294</v>
      </c>
      <c r="M142" s="1"/>
    </row>
    <row r="143" spans="3:11" ht="15.75">
      <c r="C143" s="96" t="s">
        <v>292</v>
      </c>
      <c r="D143" s="170" t="s">
        <v>330</v>
      </c>
      <c r="E143" s="170"/>
      <c r="F143" s="170"/>
      <c r="G143" s="170"/>
      <c r="H143" s="170"/>
      <c r="I143" s="170"/>
      <c r="K143" s="100" t="s">
        <v>330</v>
      </c>
    </row>
  </sheetData>
  <sheetProtection password="F74B" sheet="1"/>
  <mergeCells count="121">
    <mergeCell ref="I26:K26"/>
    <mergeCell ref="A27:C27"/>
    <mergeCell ref="D27:F27"/>
    <mergeCell ref="A41:F41"/>
    <mergeCell ref="G41:H41"/>
    <mergeCell ref="G42:H42"/>
    <mergeCell ref="A37:F37"/>
    <mergeCell ref="I37:K37"/>
    <mergeCell ref="A38:C38"/>
    <mergeCell ref="D38:F38"/>
    <mergeCell ref="C12:F12"/>
    <mergeCell ref="I12:J12"/>
    <mergeCell ref="I27:K27"/>
    <mergeCell ref="A29:F29"/>
    <mergeCell ref="G29:H29"/>
    <mergeCell ref="G30:H30"/>
    <mergeCell ref="A25:F25"/>
    <mergeCell ref="I25:J25"/>
    <mergeCell ref="A26:C26"/>
    <mergeCell ref="D26:F26"/>
    <mergeCell ref="I11:J11"/>
    <mergeCell ref="K11:N11"/>
    <mergeCell ref="D143:I143"/>
    <mergeCell ref="A14:B14"/>
    <mergeCell ref="C14:F14"/>
    <mergeCell ref="A16:F16"/>
    <mergeCell ref="A17:F17"/>
    <mergeCell ref="G17:H17"/>
    <mergeCell ref="G18:H18"/>
    <mergeCell ref="A12:B12"/>
    <mergeCell ref="K12:N12"/>
    <mergeCell ref="A13:B13"/>
    <mergeCell ref="C13:F13"/>
    <mergeCell ref="A3:N3"/>
    <mergeCell ref="A4:N4"/>
    <mergeCell ref="A5:N5"/>
    <mergeCell ref="A6:N6"/>
    <mergeCell ref="A9:M9"/>
    <mergeCell ref="A11:B11"/>
    <mergeCell ref="C11:F11"/>
    <mergeCell ref="I38:K38"/>
    <mergeCell ref="A39:C39"/>
    <mergeCell ref="D39:F39"/>
    <mergeCell ref="I39:K39"/>
    <mergeCell ref="G55:H55"/>
    <mergeCell ref="A50:F50"/>
    <mergeCell ref="I50:K50"/>
    <mergeCell ref="A51:C51"/>
    <mergeCell ref="D51:F51"/>
    <mergeCell ref="I51:K51"/>
    <mergeCell ref="A63:F63"/>
    <mergeCell ref="I63:K63"/>
    <mergeCell ref="A64:C64"/>
    <mergeCell ref="D64:F64"/>
    <mergeCell ref="I64:K64"/>
    <mergeCell ref="A52:C52"/>
    <mergeCell ref="D52:F52"/>
    <mergeCell ref="I52:K52"/>
    <mergeCell ref="A54:F54"/>
    <mergeCell ref="G54:H54"/>
    <mergeCell ref="A65:C65"/>
    <mergeCell ref="D65:F65"/>
    <mergeCell ref="I65:K65"/>
    <mergeCell ref="A73:F73"/>
    <mergeCell ref="G73:H73"/>
    <mergeCell ref="G74:H74"/>
    <mergeCell ref="A67:E67"/>
    <mergeCell ref="G68:H68"/>
    <mergeCell ref="G69:H69"/>
    <mergeCell ref="A80:F80"/>
    <mergeCell ref="A85:F85"/>
    <mergeCell ref="I85:K85"/>
    <mergeCell ref="A86:C86"/>
    <mergeCell ref="D86:F86"/>
    <mergeCell ref="I86:K86"/>
    <mergeCell ref="A91:F91"/>
    <mergeCell ref="A96:F96"/>
    <mergeCell ref="A87:C87"/>
    <mergeCell ref="D87:F87"/>
    <mergeCell ref="I87:K87"/>
    <mergeCell ref="A89:F89"/>
    <mergeCell ref="G89:H89"/>
    <mergeCell ref="G90:H90"/>
    <mergeCell ref="D109:F109"/>
    <mergeCell ref="I109:K109"/>
    <mergeCell ref="A101:F101"/>
    <mergeCell ref="B103:F103"/>
    <mergeCell ref="B105:F105"/>
    <mergeCell ref="A107:F107"/>
    <mergeCell ref="A111:F111"/>
    <mergeCell ref="G111:H111"/>
    <mergeCell ref="G112:H112"/>
    <mergeCell ref="A113:F113"/>
    <mergeCell ref="A117:F117"/>
    <mergeCell ref="I107:K107"/>
    <mergeCell ref="A108:C108"/>
    <mergeCell ref="D108:F108"/>
    <mergeCell ref="I108:K108"/>
    <mergeCell ref="A109:C109"/>
    <mergeCell ref="A121:F121"/>
    <mergeCell ref="A126:F126"/>
    <mergeCell ref="I126:K126"/>
    <mergeCell ref="A127:C127"/>
    <mergeCell ref="D127:F127"/>
    <mergeCell ref="I127:K127"/>
    <mergeCell ref="A128:C128"/>
    <mergeCell ref="D128:F128"/>
    <mergeCell ref="I128:K128"/>
    <mergeCell ref="G130:H130"/>
    <mergeCell ref="G131:H131"/>
    <mergeCell ref="A134:F134"/>
    <mergeCell ref="I134:K134"/>
    <mergeCell ref="D138:I138"/>
    <mergeCell ref="D139:I139"/>
    <mergeCell ref="D142:I142"/>
    <mergeCell ref="A135:C135"/>
    <mergeCell ref="D135:F135"/>
    <mergeCell ref="I135:K135"/>
    <mergeCell ref="A136:C136"/>
    <mergeCell ref="D136:F136"/>
    <mergeCell ref="I136:K136"/>
  </mergeCells>
  <printOptions/>
  <pageMargins left="0.33" right="0.18" top="0.35" bottom="0.33" header="0.3" footer="0.3"/>
  <pageSetup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49"/>
  <sheetViews>
    <sheetView zoomScalePageLayoutView="0" workbookViewId="0" topLeftCell="A18">
      <selection activeCell="R19" sqref="R19"/>
    </sheetView>
  </sheetViews>
  <sheetFormatPr defaultColWidth="9.140625" defaultRowHeight="15"/>
  <cols>
    <col min="1" max="11" width="9.140625" style="2" customWidth="1"/>
    <col min="12" max="12" width="8.28125" style="2" customWidth="1"/>
    <col min="13" max="16384" width="9.140625" style="2" customWidth="1"/>
  </cols>
  <sheetData>
    <row r="1" spans="1:12" ht="18.75">
      <c r="A1" s="215" t="s">
        <v>216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8.75">
      <c r="A2" s="215" t="s">
        <v>217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8.75">
      <c r="A3" s="215" t="s">
        <v>218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ht="15">
      <c r="A4" s="216" t="s">
        <v>229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5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1" ht="15.75">
      <c r="A6" s="214" t="s">
        <v>282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2" ht="1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</row>
    <row r="8" spans="1:12" ht="15.75">
      <c r="A8" s="190"/>
      <c r="B8" s="241" t="s">
        <v>235</v>
      </c>
      <c r="C8" s="241"/>
      <c r="D8" s="22" t="s">
        <v>234</v>
      </c>
      <c r="E8" s="240"/>
      <c r="F8" s="240"/>
      <c r="G8" s="240"/>
      <c r="H8" s="240"/>
      <c r="I8" s="240"/>
      <c r="J8" s="240"/>
      <c r="K8" s="188"/>
      <c r="L8" s="189"/>
    </row>
    <row r="9" spans="1:12" ht="15.75">
      <c r="A9" s="190"/>
      <c r="B9" s="241" t="s">
        <v>230</v>
      </c>
      <c r="C9" s="241"/>
      <c r="D9" s="22" t="s">
        <v>234</v>
      </c>
      <c r="E9" s="240"/>
      <c r="F9" s="240"/>
      <c r="G9" s="240"/>
      <c r="H9" s="240"/>
      <c r="I9" s="240"/>
      <c r="J9" s="240"/>
      <c r="K9" s="188"/>
      <c r="L9" s="189"/>
    </row>
    <row r="10" spans="1:12" ht="15.75">
      <c r="A10" s="190"/>
      <c r="B10" s="241" t="s">
        <v>232</v>
      </c>
      <c r="C10" s="241"/>
      <c r="D10" s="22" t="s">
        <v>234</v>
      </c>
      <c r="E10" s="240"/>
      <c r="F10" s="240"/>
      <c r="G10" s="240"/>
      <c r="H10" s="240"/>
      <c r="I10" s="240"/>
      <c r="J10" s="240"/>
      <c r="K10" s="188"/>
      <c r="L10" s="189"/>
    </row>
    <row r="11" spans="1:12" ht="15.75">
      <c r="A11" s="190"/>
      <c r="B11" s="241" t="s">
        <v>253</v>
      </c>
      <c r="C11" s="241"/>
      <c r="D11" s="22" t="s">
        <v>234</v>
      </c>
      <c r="E11" s="240"/>
      <c r="F11" s="240"/>
      <c r="G11" s="240"/>
      <c r="H11" s="240"/>
      <c r="I11" s="240"/>
      <c r="J11" s="240"/>
      <c r="K11" s="188"/>
      <c r="L11" s="189"/>
    </row>
    <row r="12" spans="1:12" ht="15.75">
      <c r="A12" s="190"/>
      <c r="B12" s="241" t="s">
        <v>231</v>
      </c>
      <c r="C12" s="241"/>
      <c r="D12" s="22" t="s">
        <v>234</v>
      </c>
      <c r="E12" s="240"/>
      <c r="F12" s="240"/>
      <c r="G12" s="240"/>
      <c r="H12" s="240"/>
      <c r="I12" s="240"/>
      <c r="J12" s="240"/>
      <c r="K12" s="188"/>
      <c r="L12" s="189"/>
    </row>
    <row r="13" spans="1:12" ht="15.75">
      <c r="A13" s="190"/>
      <c r="B13" s="241" t="s">
        <v>233</v>
      </c>
      <c r="C13" s="241"/>
      <c r="D13" s="22" t="s">
        <v>234</v>
      </c>
      <c r="E13" s="242"/>
      <c r="F13" s="243"/>
      <c r="G13" s="243"/>
      <c r="H13" s="243"/>
      <c r="I13" s="243"/>
      <c r="J13" s="244"/>
      <c r="K13" s="188"/>
      <c r="L13" s="189"/>
    </row>
    <row r="14" spans="1:12" ht="15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</row>
    <row r="15" spans="1:12" ht="15.75">
      <c r="A15" s="221" t="s">
        <v>236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</row>
    <row r="16" spans="1:12" ht="15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</row>
    <row r="17" spans="1:12" ht="15" customHeight="1">
      <c r="A17" s="184" t="s">
        <v>256</v>
      </c>
      <c r="B17" s="184"/>
      <c r="C17" s="182"/>
      <c r="D17" s="183" t="s">
        <v>254</v>
      </c>
      <c r="E17" s="183"/>
      <c r="F17" s="182"/>
      <c r="G17" s="185" t="s">
        <v>255</v>
      </c>
      <c r="H17" s="185"/>
      <c r="I17" s="182"/>
      <c r="J17" s="186" t="s">
        <v>331</v>
      </c>
      <c r="K17" s="186"/>
      <c r="L17" s="186"/>
    </row>
    <row r="18" spans="1:12" ht="15" customHeight="1">
      <c r="A18" s="184"/>
      <c r="B18" s="184"/>
      <c r="C18" s="182"/>
      <c r="D18" s="183"/>
      <c r="E18" s="183"/>
      <c r="F18" s="182"/>
      <c r="G18" s="185"/>
      <c r="H18" s="185"/>
      <c r="I18" s="182"/>
      <c r="J18" s="186" t="s">
        <v>332</v>
      </c>
      <c r="K18" s="186"/>
      <c r="L18" s="186"/>
    </row>
    <row r="19" spans="1:12" ht="22.5" customHeight="1">
      <c r="A19" s="184"/>
      <c r="B19" s="184"/>
      <c r="C19" s="182"/>
      <c r="D19" s="183"/>
      <c r="E19" s="183"/>
      <c r="F19" s="182"/>
      <c r="G19" s="185"/>
      <c r="H19" s="185"/>
      <c r="I19" s="182"/>
      <c r="J19" s="186" t="s">
        <v>333</v>
      </c>
      <c r="K19" s="186"/>
      <c r="L19" s="186"/>
    </row>
    <row r="20" spans="1:12" ht="15.75" thickBot="1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</row>
    <row r="21" spans="1:12" ht="19.5" customHeight="1" thickBot="1">
      <c r="A21" s="8" t="s">
        <v>232</v>
      </c>
      <c r="B21" s="9" t="s">
        <v>238</v>
      </c>
      <c r="C21" s="203"/>
      <c r="D21" s="193">
        <f>'ekivalen 7up'!M26</f>
        <v>18</v>
      </c>
      <c r="E21" s="194"/>
      <c r="F21" s="204"/>
      <c r="G21" s="193">
        <f>'ekivalen 7up'!N27</f>
        <v>0</v>
      </c>
      <c r="H21" s="194"/>
      <c r="I21" s="217"/>
      <c r="J21" s="205">
        <f>'ekivalen 7up'!P137</f>
        <v>3</v>
      </c>
      <c r="K21" s="206"/>
      <c r="L21" s="207"/>
    </row>
    <row r="22" spans="1:12" ht="19.5" customHeight="1" thickBot="1">
      <c r="A22" s="8" t="s">
        <v>232</v>
      </c>
      <c r="B22" s="9" t="s">
        <v>239</v>
      </c>
      <c r="C22" s="203"/>
      <c r="D22" s="193">
        <f>'ekivalen 7up'!M38</f>
        <v>18</v>
      </c>
      <c r="E22" s="194"/>
      <c r="F22" s="204"/>
      <c r="G22" s="193">
        <f>'ekivalen 7up'!N39</f>
        <v>0</v>
      </c>
      <c r="H22" s="194"/>
      <c r="I22" s="217"/>
      <c r="J22" s="208"/>
      <c r="K22" s="209"/>
      <c r="L22" s="210"/>
    </row>
    <row r="23" spans="1:12" ht="19.5" customHeight="1" thickBot="1">
      <c r="A23" s="8" t="s">
        <v>232</v>
      </c>
      <c r="B23" s="9" t="s">
        <v>240</v>
      </c>
      <c r="C23" s="203"/>
      <c r="D23" s="193">
        <f>'ekivalen 7up'!M51</f>
        <v>20</v>
      </c>
      <c r="E23" s="194"/>
      <c r="F23" s="204"/>
      <c r="G23" s="193">
        <f>'ekivalen 7up'!N52</f>
        <v>0</v>
      </c>
      <c r="H23" s="194"/>
      <c r="I23" s="217"/>
      <c r="J23" s="208"/>
      <c r="K23" s="209"/>
      <c r="L23" s="210"/>
    </row>
    <row r="24" spans="1:12" ht="19.5" customHeight="1" thickBot="1">
      <c r="A24" s="8" t="s">
        <v>232</v>
      </c>
      <c r="B24" s="9" t="s">
        <v>241</v>
      </c>
      <c r="C24" s="203"/>
      <c r="D24" s="193">
        <f>'ekivalen 7up'!M64</f>
        <v>21</v>
      </c>
      <c r="E24" s="194"/>
      <c r="F24" s="204"/>
      <c r="G24" s="193">
        <f>'ekivalen 7up'!N65</f>
        <v>0</v>
      </c>
      <c r="H24" s="194"/>
      <c r="I24" s="217"/>
      <c r="J24" s="208"/>
      <c r="K24" s="209"/>
      <c r="L24" s="210"/>
    </row>
    <row r="25" spans="1:12" ht="19.5" customHeight="1" thickBot="1">
      <c r="A25" s="8" t="s">
        <v>232</v>
      </c>
      <c r="B25" s="9" t="s">
        <v>242</v>
      </c>
      <c r="C25" s="203"/>
      <c r="D25" s="193">
        <f>'ekivalen 7up'!M86</f>
        <v>21</v>
      </c>
      <c r="E25" s="194"/>
      <c r="F25" s="204"/>
      <c r="G25" s="193">
        <f>'ekivalen 7up'!N87</f>
        <v>0</v>
      </c>
      <c r="H25" s="194"/>
      <c r="I25" s="217"/>
      <c r="J25" s="208"/>
      <c r="K25" s="209"/>
      <c r="L25" s="210"/>
    </row>
    <row r="26" spans="1:12" ht="19.5" customHeight="1" thickBot="1">
      <c r="A26" s="8" t="s">
        <v>232</v>
      </c>
      <c r="B26" s="9" t="s">
        <v>243</v>
      </c>
      <c r="C26" s="203"/>
      <c r="D26" s="193">
        <f>'ekivalen 7up'!M108</f>
        <v>20</v>
      </c>
      <c r="E26" s="194"/>
      <c r="F26" s="204"/>
      <c r="G26" s="193">
        <f>'ekivalen 7up'!N109</f>
        <v>0</v>
      </c>
      <c r="H26" s="194"/>
      <c r="I26" s="217"/>
      <c r="J26" s="208"/>
      <c r="K26" s="209"/>
      <c r="L26" s="210"/>
    </row>
    <row r="27" spans="1:12" ht="19.5" customHeight="1" thickBot="1">
      <c r="A27" s="8" t="s">
        <v>232</v>
      </c>
      <c r="B27" s="9" t="s">
        <v>257</v>
      </c>
      <c r="C27" s="203"/>
      <c r="D27" s="193">
        <f>'ekivalen 7up'!M127</f>
        <v>28</v>
      </c>
      <c r="E27" s="194"/>
      <c r="F27" s="204"/>
      <c r="G27" s="193">
        <f>'ekivalen 7up'!N128</f>
        <v>-11</v>
      </c>
      <c r="H27" s="194"/>
      <c r="I27" s="217"/>
      <c r="J27" s="208"/>
      <c r="K27" s="209"/>
      <c r="L27" s="210"/>
    </row>
    <row r="28" spans="1:12" ht="19.5" customHeight="1" thickBot="1">
      <c r="A28" s="8" t="s">
        <v>232</v>
      </c>
      <c r="B28" s="9" t="s">
        <v>244</v>
      </c>
      <c r="C28" s="203"/>
      <c r="D28" s="193">
        <f>'ekivalen 7up'!M135</f>
        <v>9</v>
      </c>
      <c r="E28" s="194"/>
      <c r="F28" s="204"/>
      <c r="G28" s="193">
        <f>'ekivalen 7up'!N136</f>
        <v>0</v>
      </c>
      <c r="H28" s="194"/>
      <c r="I28" s="217"/>
      <c r="J28" s="211"/>
      <c r="K28" s="212"/>
      <c r="L28" s="213"/>
    </row>
    <row r="29" spans="1:12" ht="15.75" thickBot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</row>
    <row r="30" spans="1:12" ht="16.5" thickBot="1">
      <c r="A30" s="187" t="s">
        <v>237</v>
      </c>
      <c r="B30" s="187"/>
      <c r="C30" s="7"/>
      <c r="D30" s="191">
        <f>SUM(D21:E28)</f>
        <v>155</v>
      </c>
      <c r="E30" s="192"/>
      <c r="F30" s="11"/>
      <c r="G30" s="201">
        <f>SUM(G21:H28)</f>
        <v>-11</v>
      </c>
      <c r="H30" s="202"/>
      <c r="I30" s="10"/>
      <c r="J30" s="11"/>
      <c r="K30" s="23"/>
      <c r="L30" s="23"/>
    </row>
    <row r="31" spans="1:12" ht="15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</row>
    <row r="32" spans="1:12" ht="15.75" thickBo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</row>
    <row r="33" spans="1:11" ht="16.5" thickBot="1">
      <c r="A33" s="187" t="s">
        <v>258</v>
      </c>
      <c r="B33" s="187"/>
      <c r="C33" s="187"/>
      <c r="D33" s="6"/>
      <c r="E33" s="218">
        <f>D30+G30</f>
        <v>144</v>
      </c>
      <c r="F33" s="219"/>
      <c r="G33" s="220"/>
      <c r="H33" s="5"/>
      <c r="I33" s="7"/>
      <c r="J33" s="6"/>
      <c r="K33" s="4"/>
    </row>
    <row r="34" spans="1:12" ht="15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</row>
    <row r="35" spans="1:12" ht="15">
      <c r="A35" s="195"/>
      <c r="B35" s="195"/>
      <c r="C35" s="195"/>
      <c r="D35" s="195"/>
      <c r="E35" s="195"/>
      <c r="F35" s="195"/>
      <c r="G35" s="195"/>
      <c r="H35" s="169" t="s">
        <v>245</v>
      </c>
      <c r="I35" s="169"/>
      <c r="J35" s="197"/>
      <c r="K35" s="197"/>
      <c r="L35" s="197"/>
    </row>
    <row r="36" spans="1:12" ht="15">
      <c r="A36" s="195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</row>
    <row r="37" spans="1:12" ht="15">
      <c r="A37" s="169" t="s">
        <v>247</v>
      </c>
      <c r="B37" s="169"/>
      <c r="C37" s="169"/>
      <c r="D37" s="169"/>
      <c r="E37" s="195"/>
      <c r="F37" s="195"/>
      <c r="G37" s="195"/>
      <c r="H37" s="195"/>
      <c r="I37" s="169" t="s">
        <v>246</v>
      </c>
      <c r="J37" s="169"/>
      <c r="K37" s="169"/>
      <c r="L37" s="169"/>
    </row>
    <row r="38" spans="1:12" ht="15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</row>
    <row r="39" spans="1:12" ht="15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</row>
    <row r="40" spans="1:12" ht="15.75">
      <c r="A40" s="170" t="s">
        <v>259</v>
      </c>
      <c r="B40" s="170"/>
      <c r="C40" s="170"/>
      <c r="D40" s="170"/>
      <c r="E40" s="195"/>
      <c r="F40" s="195"/>
      <c r="G40" s="195"/>
      <c r="H40" s="195"/>
      <c r="I40" s="170"/>
      <c r="J40" s="170"/>
      <c r="K40" s="170"/>
      <c r="L40" s="170"/>
    </row>
    <row r="41" spans="1:12" ht="15.75">
      <c r="A41" s="170" t="s">
        <v>260</v>
      </c>
      <c r="B41" s="170"/>
      <c r="C41" s="170"/>
      <c r="D41" s="170"/>
      <c r="E41" s="195"/>
      <c r="F41" s="195"/>
      <c r="G41" s="195"/>
      <c r="H41" s="195"/>
      <c r="I41" s="195"/>
      <c r="J41" s="195"/>
      <c r="K41" s="195"/>
      <c r="L41" s="195"/>
    </row>
    <row r="42" spans="1:12" ht="15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</row>
    <row r="43" spans="1:12" ht="15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</row>
    <row r="44" spans="1:12" ht="15">
      <c r="A44" s="169" t="s">
        <v>249</v>
      </c>
      <c r="B44" s="169"/>
      <c r="C44" s="169"/>
      <c r="D44" s="169"/>
      <c r="E44" s="195"/>
      <c r="F44" s="195"/>
      <c r="G44" s="195"/>
      <c r="H44" s="195"/>
      <c r="I44" s="169" t="s">
        <v>248</v>
      </c>
      <c r="J44" s="169"/>
      <c r="K44" s="169"/>
      <c r="L44" s="169"/>
    </row>
    <row r="45" spans="1:12" ht="15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</row>
    <row r="46" spans="1:12" ht="15">
      <c r="A46" s="195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</row>
    <row r="47" spans="1:12" ht="15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</row>
    <row r="48" spans="1:12" ht="15.75">
      <c r="A48" s="196" t="s">
        <v>283</v>
      </c>
      <c r="B48" s="196"/>
      <c r="C48" s="196"/>
      <c r="D48" s="196"/>
      <c r="E48" s="195"/>
      <c r="F48" s="195"/>
      <c r="G48" s="195"/>
      <c r="H48" s="195"/>
      <c r="I48" s="170" t="s">
        <v>259</v>
      </c>
      <c r="J48" s="170"/>
      <c r="K48" s="170"/>
      <c r="L48" s="170"/>
    </row>
    <row r="49" spans="1:12" ht="15.75">
      <c r="A49" s="198" t="s">
        <v>292</v>
      </c>
      <c r="B49" s="199"/>
      <c r="C49" s="199"/>
      <c r="D49" s="199"/>
      <c r="E49" s="195"/>
      <c r="F49" s="195"/>
      <c r="G49" s="195"/>
      <c r="H49" s="195"/>
      <c r="I49" s="170" t="s">
        <v>260</v>
      </c>
      <c r="J49" s="170"/>
      <c r="K49" s="170"/>
      <c r="L49" s="170"/>
    </row>
  </sheetData>
  <sheetProtection password="F74B" sheet="1"/>
  <mergeCells count="84">
    <mergeCell ref="A49:D49"/>
    <mergeCell ref="I49:L49"/>
    <mergeCell ref="A44:D44"/>
    <mergeCell ref="I44:L44"/>
    <mergeCell ref="A45:D47"/>
    <mergeCell ref="I45:L47"/>
    <mergeCell ref="A48:D48"/>
    <mergeCell ref="I48:L48"/>
    <mergeCell ref="A35:G35"/>
    <mergeCell ref="J35:L35"/>
    <mergeCell ref="A36:L36"/>
    <mergeCell ref="A38:L39"/>
    <mergeCell ref="A40:D40"/>
    <mergeCell ref="E40:H49"/>
    <mergeCell ref="I40:L40"/>
    <mergeCell ref="A41:D41"/>
    <mergeCell ref="I41:L43"/>
    <mergeCell ref="A42:D43"/>
    <mergeCell ref="D30:E30"/>
    <mergeCell ref="G30:H30"/>
    <mergeCell ref="A31:L32"/>
    <mergeCell ref="A33:C33"/>
    <mergeCell ref="E33:G33"/>
    <mergeCell ref="A34:L34"/>
    <mergeCell ref="D27:E27"/>
    <mergeCell ref="G27:H27"/>
    <mergeCell ref="D28:E28"/>
    <mergeCell ref="G28:H28"/>
    <mergeCell ref="A37:D37"/>
    <mergeCell ref="E37:H37"/>
    <mergeCell ref="H35:I35"/>
    <mergeCell ref="I37:L37"/>
    <mergeCell ref="A29:L29"/>
    <mergeCell ref="A30:B30"/>
    <mergeCell ref="D24:E24"/>
    <mergeCell ref="G24:H24"/>
    <mergeCell ref="D25:E25"/>
    <mergeCell ref="G25:H25"/>
    <mergeCell ref="D26:E26"/>
    <mergeCell ref="G26:H26"/>
    <mergeCell ref="A20:L20"/>
    <mergeCell ref="C21:C28"/>
    <mergeCell ref="D21:E21"/>
    <mergeCell ref="F21:F28"/>
    <mergeCell ref="G21:H21"/>
    <mergeCell ref="I21:I28"/>
    <mergeCell ref="D22:E22"/>
    <mergeCell ref="G22:H22"/>
    <mergeCell ref="D23:E23"/>
    <mergeCell ref="G23:H23"/>
    <mergeCell ref="A17:B19"/>
    <mergeCell ref="C17:C19"/>
    <mergeCell ref="D17:E19"/>
    <mergeCell ref="F17:F19"/>
    <mergeCell ref="G17:H19"/>
    <mergeCell ref="I17:I19"/>
    <mergeCell ref="B13:C13"/>
    <mergeCell ref="E13:J13"/>
    <mergeCell ref="A15:L15"/>
    <mergeCell ref="A16:L16"/>
    <mergeCell ref="A8:A13"/>
    <mergeCell ref="B8:C8"/>
    <mergeCell ref="E8:J8"/>
    <mergeCell ref="K8:L13"/>
    <mergeCell ref="A14:L14"/>
    <mergeCell ref="B12:C12"/>
    <mergeCell ref="J17:L17"/>
    <mergeCell ref="J18:L18"/>
    <mergeCell ref="J19:L19"/>
    <mergeCell ref="J21:L28"/>
    <mergeCell ref="A6:K6"/>
    <mergeCell ref="A7:L7"/>
    <mergeCell ref="B9:C9"/>
    <mergeCell ref="E9:J9"/>
    <mergeCell ref="B10:C10"/>
    <mergeCell ref="E10:J10"/>
    <mergeCell ref="A1:L1"/>
    <mergeCell ref="A2:L2"/>
    <mergeCell ref="A3:L3"/>
    <mergeCell ref="A4:L4"/>
    <mergeCell ref="A5:L5"/>
    <mergeCell ref="E12:J12"/>
    <mergeCell ref="B11:C11"/>
    <mergeCell ref="E11:J11"/>
  </mergeCells>
  <printOptions/>
  <pageMargins left="0.34" right="0.24" top="0.47" bottom="0.52" header="0.3" footer="0.3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S210</dc:creator>
  <cp:keywords/>
  <dc:description/>
  <cp:lastModifiedBy>S210</cp:lastModifiedBy>
  <cp:lastPrinted>2015-08-24T04:57:14Z</cp:lastPrinted>
  <dcterms:created xsi:type="dcterms:W3CDTF">2015-08-06T07:24:16Z</dcterms:created>
  <dcterms:modified xsi:type="dcterms:W3CDTF">2015-09-07T03:57:30Z</dcterms:modified>
  <cp:category/>
  <cp:version/>
  <cp:contentType/>
  <cp:contentStatus/>
</cp:coreProperties>
</file>